
<file path=[Content_Types].xml><?xml version="1.0" encoding="utf-8"?>
<Types xmlns="http://schemas.openxmlformats.org/package/2006/content-types">
  <Default Extension="bin" ContentType="application/vnd.ms-office.vbaProject"/>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37B6ACAC-4A07-160E-37E0-EFA003358AD4}"/>
  <workbookPr codeName="ThisWorkbook" defaultThemeVersion="153222"/>
  <mc:AlternateContent xmlns:mc="http://schemas.openxmlformats.org/markup-compatibility/2006">
    <mc:Choice Requires="x15">
      <x15ac:absPath xmlns:x15ac="http://schemas.microsoft.com/office/spreadsheetml/2010/11/ac" url="E:\Desktop\"/>
    </mc:Choice>
  </mc:AlternateContent>
  <bookViews>
    <workbookView xWindow="0" yWindow="0" windowWidth="25200" windowHeight="11850" tabRatio="777" activeTab="4"/>
  </bookViews>
  <sheets>
    <sheet name="Notice" sheetId="16" r:id="rId1"/>
    <sheet name="Prépa" sheetId="1" r:id="rId2"/>
    <sheet name="Liste" sheetId="2" r:id="rId3"/>
    <sheet name="Poules" sheetId="3" r:id="rId4"/>
    <sheet name="GROUPE A" sheetId="6" r:id="rId5"/>
    <sheet name="GROUPE B" sheetId="18" r:id="rId6"/>
    <sheet name="Classement" sheetId="15" r:id="rId7"/>
    <sheet name="F_Parties" sheetId="12" r:id="rId8"/>
  </sheets>
  <definedNames>
    <definedName name="_xlnm.Print_Area" localSheetId="6">Classement!$A$1:$H$61</definedName>
    <definedName name="_xlnm.Print_Area" localSheetId="7">F_Parties!$Z$398:$AT$461</definedName>
    <definedName name="_xlnm.Print_Area" localSheetId="4">'GROUPE A'!$A$1:$AG$67</definedName>
    <definedName name="_xlnm.Print_Area" localSheetId="5">'GROUPE B'!$A$1:$AG$67</definedName>
    <definedName name="_xlnm.Print_Area" localSheetId="2">Liste!$B$1:$J$39</definedName>
    <definedName name="_xlnm.Print_Area" localSheetId="0">Notice!$A$1:$A$48</definedName>
    <definedName name="_xlnm.Print_Area" localSheetId="3">Poules!$B$1:$AM$31</definedName>
  </definedNames>
  <calcPr calcId="171027" calcMode="manual"/>
  <fileRecoveryPr autoRecover="0"/>
  <extLst>
    <ext xmlns:x14="http://schemas.microsoft.com/office/spreadsheetml/2009/9/main" uri="{79F54976-1DA5-4618-B147-4CDE4B953A38}">
      <x14:workbookPr defaultImageDpi="330"/>
    </ext>
    <ext xmlns:mx="http://schemas.microsoft.com/office/mac/excel/2008/main" uri="{7523E5D3-25F3-A5E0-1632-64F254C22452}">
      <mx:ArchID Flags="4"/>
    </ext>
  </extLst>
</workbook>
</file>

<file path=xl/calcChain.xml><?xml version="1.0" encoding="utf-8"?>
<calcChain xmlns="http://schemas.openxmlformats.org/spreadsheetml/2006/main">
  <c r="O31" i="1" l="1"/>
  <c r="O32" i="1"/>
  <c r="O71" i="1"/>
  <c r="O72" i="1"/>
  <c r="AK434" i="12"/>
  <c r="Z434" i="12"/>
  <c r="AK401" i="12"/>
  <c r="Z401" i="12"/>
  <c r="AK368" i="12"/>
  <c r="Z368" i="12"/>
  <c r="AK335" i="12"/>
  <c r="Z335" i="12"/>
  <c r="AK302" i="12"/>
  <c r="Z302" i="12"/>
  <c r="AK269" i="12"/>
  <c r="Z269" i="12"/>
  <c r="AK236" i="12"/>
  <c r="Z236" i="12"/>
  <c r="AK203" i="12"/>
  <c r="Z203" i="12"/>
  <c r="AK170" i="12"/>
  <c r="Z170" i="12"/>
  <c r="AK137" i="12"/>
  <c r="Z137" i="12"/>
  <c r="AK104" i="12"/>
  <c r="Z104" i="12"/>
  <c r="AK71" i="12"/>
  <c r="Z71" i="12"/>
  <c r="AK38" i="12"/>
  <c r="Z38" i="12"/>
  <c r="AK5" i="12"/>
  <c r="Z5" i="12"/>
  <c r="AR436" i="12"/>
  <c r="AG436" i="12"/>
  <c r="AR403" i="12"/>
  <c r="AG403" i="12"/>
  <c r="AR370" i="12"/>
  <c r="AG370" i="12"/>
  <c r="AR337" i="12"/>
  <c r="AG337" i="12"/>
  <c r="AR304" i="12"/>
  <c r="AG304" i="12"/>
  <c r="AR271" i="12"/>
  <c r="AG271" i="12"/>
  <c r="AR238" i="12"/>
  <c r="AG238" i="12"/>
  <c r="AR205" i="12"/>
  <c r="AG205" i="12"/>
  <c r="AR172" i="12"/>
  <c r="AG172" i="12"/>
  <c r="AR139" i="12"/>
  <c r="AG139" i="12"/>
  <c r="AR106" i="12"/>
  <c r="AG106" i="12"/>
  <c r="AR73" i="12"/>
  <c r="AG73" i="12"/>
  <c r="AR40" i="12"/>
  <c r="AG40" i="12"/>
  <c r="AR7" i="12"/>
  <c r="AG7" i="12"/>
  <c r="AD51" i="1"/>
  <c r="AN436" i="12"/>
  <c r="AD50" i="1"/>
  <c r="AC436" i="12"/>
  <c r="AD49" i="1"/>
  <c r="AN403" i="12"/>
  <c r="AC403" i="12"/>
  <c r="AD44" i="1"/>
  <c r="AN370" i="12"/>
  <c r="AD43" i="1"/>
  <c r="AC370" i="12"/>
  <c r="AD42" i="1"/>
  <c r="AN337" i="12"/>
  <c r="AC337" i="12"/>
  <c r="AD37" i="1"/>
  <c r="AN304" i="12"/>
  <c r="AD36" i="1"/>
  <c r="AC304" i="12"/>
  <c r="AD35" i="1"/>
  <c r="AN271" i="12"/>
  <c r="AC271" i="12"/>
  <c r="AD30" i="1"/>
  <c r="AN238" i="12"/>
  <c r="AD29" i="1"/>
  <c r="AC238" i="12"/>
  <c r="AD28" i="1"/>
  <c r="AN205" i="12"/>
  <c r="AC205" i="12"/>
  <c r="AD23" i="1"/>
  <c r="AN172" i="12"/>
  <c r="AD22" i="1"/>
  <c r="AC172" i="12"/>
  <c r="AD21" i="1"/>
  <c r="AN139" i="12"/>
  <c r="AC139" i="12"/>
  <c r="AD16" i="1"/>
  <c r="AN106" i="12"/>
  <c r="AD15" i="1"/>
  <c r="AC106" i="12"/>
  <c r="AD14" i="1"/>
  <c r="AN73" i="12"/>
  <c r="AC73" i="12"/>
  <c r="AD9" i="1"/>
  <c r="AN40" i="12"/>
  <c r="AD8" i="1"/>
  <c r="AC40" i="12"/>
  <c r="AD7" i="1"/>
  <c r="AN7" i="12"/>
  <c r="AC7" i="12"/>
  <c r="K20" i="18"/>
  <c r="C54" i="18"/>
  <c r="K21" i="18"/>
  <c r="E54" i="18"/>
  <c r="AL442" i="12"/>
  <c r="AK448" i="12"/>
  <c r="K19" i="18"/>
  <c r="C53" i="18"/>
  <c r="K22" i="18"/>
  <c r="E53" i="18"/>
  <c r="AA442" i="12"/>
  <c r="Z448" i="12"/>
  <c r="AK443" i="12"/>
  <c r="Z443" i="12"/>
  <c r="K18" i="18"/>
  <c r="C52" i="18"/>
  <c r="K23" i="18"/>
  <c r="E52" i="18"/>
  <c r="AL409" i="12"/>
  <c r="AK415" i="12"/>
  <c r="K16" i="18"/>
  <c r="C51" i="18"/>
  <c r="K17" i="18"/>
  <c r="E51" i="18"/>
  <c r="AA409" i="12"/>
  <c r="Z415" i="12"/>
  <c r="AK410" i="12"/>
  <c r="Z410" i="12"/>
  <c r="C50" i="18"/>
  <c r="E50" i="18"/>
  <c r="AL376" i="12"/>
  <c r="AK382" i="12"/>
  <c r="C49" i="18"/>
  <c r="E49" i="18"/>
  <c r="AA376" i="12"/>
  <c r="Z382" i="12"/>
  <c r="AK377" i="12"/>
  <c r="Z377" i="12"/>
  <c r="C48" i="18"/>
  <c r="E48" i="18"/>
  <c r="AL343" i="12"/>
  <c r="AK349" i="12"/>
  <c r="C47" i="18"/>
  <c r="E47" i="18"/>
  <c r="AA343" i="12"/>
  <c r="Z349" i="12"/>
  <c r="AK344" i="12"/>
  <c r="Z344" i="12"/>
  <c r="C46" i="18"/>
  <c r="E46" i="18"/>
  <c r="AL310" i="12"/>
  <c r="AK316" i="12"/>
  <c r="C45" i="18"/>
  <c r="E45" i="18"/>
  <c r="AA310" i="12"/>
  <c r="Z316" i="12"/>
  <c r="AK311" i="12"/>
  <c r="Z311" i="12"/>
  <c r="C44" i="18"/>
  <c r="E44" i="18"/>
  <c r="AL277" i="12"/>
  <c r="AK283" i="12"/>
  <c r="C43" i="18"/>
  <c r="E43" i="18"/>
  <c r="AA277" i="12"/>
  <c r="Z283" i="12"/>
  <c r="AK278" i="12"/>
  <c r="Z278" i="12"/>
  <c r="C42" i="18"/>
  <c r="E42" i="18"/>
  <c r="AL244" i="12"/>
  <c r="AK250" i="12"/>
  <c r="C41" i="18"/>
  <c r="E41" i="18"/>
  <c r="AA244" i="12"/>
  <c r="Z250" i="12"/>
  <c r="AK245" i="12"/>
  <c r="Z245" i="12"/>
  <c r="C40" i="18"/>
  <c r="E40" i="18"/>
  <c r="AL211" i="12"/>
  <c r="AK217" i="12"/>
  <c r="C39" i="18"/>
  <c r="E39" i="18"/>
  <c r="AA211" i="12"/>
  <c r="Z217" i="12"/>
  <c r="AK212" i="12"/>
  <c r="Z212" i="12"/>
  <c r="C38" i="18"/>
  <c r="E38" i="18"/>
  <c r="AL178" i="12"/>
  <c r="AK184" i="12"/>
  <c r="C37" i="18"/>
  <c r="E37" i="18"/>
  <c r="AA178" i="12"/>
  <c r="Z184" i="12"/>
  <c r="AK179" i="12"/>
  <c r="Z179" i="12"/>
  <c r="C36" i="18"/>
  <c r="E36" i="18"/>
  <c r="AL145" i="12"/>
  <c r="AK151" i="12"/>
  <c r="C35" i="18"/>
  <c r="E35" i="18"/>
  <c r="AA145" i="12"/>
  <c r="Z151" i="12"/>
  <c r="AK146" i="12"/>
  <c r="Z146" i="12"/>
  <c r="C34" i="18"/>
  <c r="E34" i="18"/>
  <c r="AL112" i="12"/>
  <c r="AK118" i="12"/>
  <c r="C33" i="18"/>
  <c r="E33" i="18"/>
  <c r="AA112" i="12"/>
  <c r="Z118" i="12"/>
  <c r="AK113" i="12"/>
  <c r="Z113" i="12"/>
  <c r="C32" i="18"/>
  <c r="E32" i="18"/>
  <c r="AL79" i="12"/>
  <c r="AK85" i="12"/>
  <c r="C31" i="18"/>
  <c r="E31" i="18"/>
  <c r="AA79" i="12"/>
  <c r="Z85" i="12"/>
  <c r="AK80" i="12"/>
  <c r="Z80" i="12"/>
  <c r="C30" i="18"/>
  <c r="E30" i="18"/>
  <c r="AL46" i="12"/>
  <c r="AK52" i="12"/>
  <c r="C29" i="18"/>
  <c r="E29" i="18"/>
  <c r="AA46" i="12"/>
  <c r="Z52" i="12"/>
  <c r="AK47" i="12"/>
  <c r="Z47" i="12"/>
  <c r="C28" i="18"/>
  <c r="E28" i="18"/>
  <c r="AL13" i="12"/>
  <c r="AK19" i="12"/>
  <c r="C27" i="18"/>
  <c r="E27" i="18"/>
  <c r="AA13" i="12"/>
  <c r="Z19" i="12"/>
  <c r="AK14" i="12"/>
  <c r="Z14" i="12"/>
  <c r="AK450" i="12"/>
  <c r="Z450" i="12"/>
  <c r="AK449" i="12"/>
  <c r="Z449" i="12"/>
  <c r="AK445" i="12"/>
  <c r="Z445" i="12"/>
  <c r="AK444" i="12"/>
  <c r="Z444" i="12"/>
  <c r="AK417" i="12"/>
  <c r="Z417" i="12"/>
  <c r="AK416" i="12"/>
  <c r="Z416" i="12"/>
  <c r="AK412" i="12"/>
  <c r="Z412" i="12"/>
  <c r="AK411" i="12"/>
  <c r="Z411" i="12"/>
  <c r="AK384" i="12"/>
  <c r="Z384" i="12"/>
  <c r="AK383" i="12"/>
  <c r="Z383" i="12"/>
  <c r="AK379" i="12"/>
  <c r="Z379" i="12"/>
  <c r="AK378" i="12"/>
  <c r="Z378" i="12"/>
  <c r="AK351" i="12"/>
  <c r="Z351" i="12"/>
  <c r="AK350" i="12"/>
  <c r="Z350" i="12"/>
  <c r="AK346" i="12"/>
  <c r="Z346" i="12"/>
  <c r="AK345" i="12"/>
  <c r="Z345" i="12"/>
  <c r="AK318" i="12"/>
  <c r="Z318" i="12"/>
  <c r="AK317" i="12"/>
  <c r="Z317" i="12"/>
  <c r="AK313" i="12"/>
  <c r="Z313" i="12"/>
  <c r="AK312" i="12"/>
  <c r="Z312" i="12"/>
  <c r="AK285" i="12"/>
  <c r="Z285" i="12"/>
  <c r="AK284" i="12"/>
  <c r="Z284" i="12"/>
  <c r="AK280" i="12"/>
  <c r="Z280" i="12"/>
  <c r="AK279" i="12"/>
  <c r="Z279" i="12"/>
  <c r="AK252" i="12"/>
  <c r="Z252" i="12"/>
  <c r="AK251" i="12"/>
  <c r="Z251" i="12"/>
  <c r="AK247" i="12"/>
  <c r="Z247" i="12"/>
  <c r="AK246" i="12"/>
  <c r="Z246" i="12"/>
  <c r="AK219" i="12"/>
  <c r="Z219" i="12"/>
  <c r="AK218" i="12"/>
  <c r="Z218" i="12"/>
  <c r="AK214" i="12"/>
  <c r="Z214" i="12"/>
  <c r="AK213" i="12"/>
  <c r="Z213" i="12"/>
  <c r="AK186" i="12"/>
  <c r="Z186" i="12"/>
  <c r="AK185" i="12"/>
  <c r="Z185" i="12"/>
  <c r="AK181" i="12"/>
  <c r="Z181" i="12"/>
  <c r="AK180" i="12"/>
  <c r="Z180" i="12"/>
  <c r="AK153" i="12"/>
  <c r="Z153" i="12"/>
  <c r="AK152" i="12"/>
  <c r="Z152" i="12"/>
  <c r="AK148" i="12"/>
  <c r="Z148" i="12"/>
  <c r="AK147" i="12"/>
  <c r="Z147" i="12"/>
  <c r="AK120" i="12"/>
  <c r="Z120" i="12"/>
  <c r="AK119" i="12"/>
  <c r="Z119" i="12"/>
  <c r="AK115" i="12"/>
  <c r="Z115" i="12"/>
  <c r="AK114" i="12"/>
  <c r="Z114" i="12"/>
  <c r="AK87" i="12"/>
  <c r="Z87" i="12"/>
  <c r="AK86" i="12"/>
  <c r="Z86" i="12"/>
  <c r="AK82" i="12"/>
  <c r="Z82" i="12"/>
  <c r="AK81" i="12"/>
  <c r="Z81" i="12"/>
  <c r="AK54" i="12"/>
  <c r="Z54" i="12"/>
  <c r="AK53" i="12"/>
  <c r="Z53" i="12"/>
  <c r="AK49" i="12"/>
  <c r="Z49" i="12"/>
  <c r="AK48" i="12"/>
  <c r="Z48" i="12"/>
  <c r="AK21" i="12"/>
  <c r="Z21" i="12"/>
  <c r="AK20" i="12"/>
  <c r="Z20" i="12"/>
  <c r="AK16" i="12"/>
  <c r="Z16" i="12"/>
  <c r="AK15" i="12"/>
  <c r="Z15" i="12"/>
  <c r="AK457" i="12"/>
  <c r="Z457" i="12"/>
  <c r="AK455" i="12"/>
  <c r="Z455" i="12"/>
  <c r="K79" i="1"/>
  <c r="K95" i="1"/>
  <c r="K108" i="1"/>
  <c r="K110" i="1"/>
  <c r="AK432" i="12"/>
  <c r="Z432" i="12"/>
  <c r="O10" i="1"/>
  <c r="AK431" i="12"/>
  <c r="Z431" i="12"/>
  <c r="AK424" i="12"/>
  <c r="Z424" i="12"/>
  <c r="AK422" i="12"/>
  <c r="Z422" i="12"/>
  <c r="AK399" i="12"/>
  <c r="Z399" i="12"/>
  <c r="AK398" i="12"/>
  <c r="Z398" i="12"/>
  <c r="AK391" i="12"/>
  <c r="Z391" i="12"/>
  <c r="AK389" i="12"/>
  <c r="Z389" i="12"/>
  <c r="AK366" i="12"/>
  <c r="Z366" i="12"/>
  <c r="AK365" i="12"/>
  <c r="Z365" i="12"/>
  <c r="AK358" i="12"/>
  <c r="Z358" i="12"/>
  <c r="AK356" i="12"/>
  <c r="Z356" i="12"/>
  <c r="AK333" i="12"/>
  <c r="Z333" i="12"/>
  <c r="AK332" i="12"/>
  <c r="Z332" i="12"/>
  <c r="AK325" i="12"/>
  <c r="Z325" i="12"/>
  <c r="AK323" i="12"/>
  <c r="Z323" i="12"/>
  <c r="AK300" i="12"/>
  <c r="Z300" i="12"/>
  <c r="AK299" i="12"/>
  <c r="Z299" i="12"/>
  <c r="AK292" i="12"/>
  <c r="Z292" i="12"/>
  <c r="AK290" i="12"/>
  <c r="Z290" i="12"/>
  <c r="AK267" i="12"/>
  <c r="Z267" i="12"/>
  <c r="AK266" i="12"/>
  <c r="Z266" i="12"/>
  <c r="AK259" i="12"/>
  <c r="Z259" i="12"/>
  <c r="AK257" i="12"/>
  <c r="Z257" i="12"/>
  <c r="AK234" i="12"/>
  <c r="Z234" i="12"/>
  <c r="AK233" i="12"/>
  <c r="Z233" i="12"/>
  <c r="AK226" i="12"/>
  <c r="Z226" i="12"/>
  <c r="AK224" i="12"/>
  <c r="Z224" i="12"/>
  <c r="AK201" i="12"/>
  <c r="Z201" i="12"/>
  <c r="AK200" i="12"/>
  <c r="Z200" i="12"/>
  <c r="AK193" i="12"/>
  <c r="Z193" i="12"/>
  <c r="AK191" i="12"/>
  <c r="Z191" i="12"/>
  <c r="AK168" i="12"/>
  <c r="Z168" i="12"/>
  <c r="AK167" i="12"/>
  <c r="Z167" i="12"/>
  <c r="AK160" i="12"/>
  <c r="Z160" i="12"/>
  <c r="AK158" i="12"/>
  <c r="Z158" i="12"/>
  <c r="AK135" i="12"/>
  <c r="Z135" i="12"/>
  <c r="AK134" i="12"/>
  <c r="Z134" i="12"/>
  <c r="AK127" i="12"/>
  <c r="Z127" i="12"/>
  <c r="AK125" i="12"/>
  <c r="Z125" i="12"/>
  <c r="AK102" i="12"/>
  <c r="Z102" i="12"/>
  <c r="AK101" i="12"/>
  <c r="Z101" i="12"/>
  <c r="AK94" i="12"/>
  <c r="Z94" i="12"/>
  <c r="AK92" i="12"/>
  <c r="Z92" i="12"/>
  <c r="AK69" i="12"/>
  <c r="Z69" i="12"/>
  <c r="AK68" i="12"/>
  <c r="Z68" i="12"/>
  <c r="AK61" i="12"/>
  <c r="Z61" i="12"/>
  <c r="AK59" i="12"/>
  <c r="Z59" i="12"/>
  <c r="AK36" i="12"/>
  <c r="Z36" i="12"/>
  <c r="AK35" i="12"/>
  <c r="Z35" i="12"/>
  <c r="AK28" i="12"/>
  <c r="Z28" i="12"/>
  <c r="AK26" i="12"/>
  <c r="Z26" i="12"/>
  <c r="AK3" i="12"/>
  <c r="Z3" i="12"/>
  <c r="AK2" i="12"/>
  <c r="Z2" i="12"/>
  <c r="U436" i="12"/>
  <c r="W51" i="1"/>
  <c r="Q436" i="12"/>
  <c r="J436" i="12"/>
  <c r="W50" i="1"/>
  <c r="F436" i="12"/>
  <c r="U403" i="12"/>
  <c r="W49" i="1"/>
  <c r="Q403" i="12"/>
  <c r="J403" i="12"/>
  <c r="F403" i="12"/>
  <c r="U370" i="12"/>
  <c r="W44" i="1"/>
  <c r="Q370" i="12"/>
  <c r="J370" i="12"/>
  <c r="W43" i="1"/>
  <c r="F370" i="12"/>
  <c r="U337" i="12"/>
  <c r="W42" i="1"/>
  <c r="Q337" i="12"/>
  <c r="J337" i="12"/>
  <c r="F337" i="12"/>
  <c r="U304" i="12"/>
  <c r="W37" i="1"/>
  <c r="Q304" i="12"/>
  <c r="J304" i="12"/>
  <c r="W36" i="1"/>
  <c r="F304" i="12"/>
  <c r="U271" i="12"/>
  <c r="W35" i="1"/>
  <c r="Q271" i="12"/>
  <c r="J271" i="12"/>
  <c r="F271" i="12"/>
  <c r="U238" i="12"/>
  <c r="W30" i="1"/>
  <c r="Q238" i="12"/>
  <c r="J238" i="12"/>
  <c r="W29" i="1"/>
  <c r="F238" i="12"/>
  <c r="U205" i="12"/>
  <c r="W28" i="1"/>
  <c r="Q205" i="12"/>
  <c r="F205" i="12"/>
  <c r="J205" i="12"/>
  <c r="U172" i="12"/>
  <c r="W23" i="1"/>
  <c r="Q172" i="12"/>
  <c r="J172" i="12"/>
  <c r="W22" i="1"/>
  <c r="F172" i="12"/>
  <c r="U139" i="12"/>
  <c r="W21" i="1"/>
  <c r="Q139" i="12"/>
  <c r="J139" i="12"/>
  <c r="F139" i="12"/>
  <c r="U106" i="12"/>
  <c r="W16" i="1"/>
  <c r="Q106" i="12"/>
  <c r="J106" i="12"/>
  <c r="W15" i="1"/>
  <c r="F106" i="12"/>
  <c r="U73" i="12"/>
  <c r="W14" i="1"/>
  <c r="Q73" i="12"/>
  <c r="J73" i="12"/>
  <c r="F73" i="12"/>
  <c r="U40" i="12"/>
  <c r="W9" i="1"/>
  <c r="Q40" i="12"/>
  <c r="J40" i="12"/>
  <c r="W8" i="1"/>
  <c r="F40" i="12"/>
  <c r="K20" i="6"/>
  <c r="C54" i="6"/>
  <c r="K21" i="6"/>
  <c r="E54" i="6"/>
  <c r="O442" i="12"/>
  <c r="N448" i="12"/>
  <c r="N443" i="12"/>
  <c r="K19" i="6"/>
  <c r="C53" i="6"/>
  <c r="K22" i="6"/>
  <c r="E53" i="6"/>
  <c r="D442" i="12"/>
  <c r="C448" i="12"/>
  <c r="C443" i="12"/>
  <c r="K18" i="6"/>
  <c r="C52" i="6"/>
  <c r="K23" i="6"/>
  <c r="E52" i="6"/>
  <c r="O409" i="12"/>
  <c r="N415" i="12"/>
  <c r="N410" i="12"/>
  <c r="K16" i="6"/>
  <c r="C51" i="6"/>
  <c r="K17" i="6"/>
  <c r="E51" i="6"/>
  <c r="D409" i="12"/>
  <c r="C415" i="12"/>
  <c r="C50" i="6"/>
  <c r="E50" i="6"/>
  <c r="O376" i="12"/>
  <c r="N382" i="12"/>
  <c r="C49" i="6"/>
  <c r="E49" i="6"/>
  <c r="D376" i="12"/>
  <c r="C382" i="12"/>
  <c r="C377" i="12"/>
  <c r="C48" i="6"/>
  <c r="E48" i="6"/>
  <c r="O343" i="12"/>
  <c r="N349" i="12"/>
  <c r="N344" i="12"/>
  <c r="C47" i="6"/>
  <c r="E47" i="6"/>
  <c r="D343" i="12"/>
  <c r="C349" i="12"/>
  <c r="C344" i="12"/>
  <c r="C46" i="6"/>
  <c r="E46" i="6"/>
  <c r="O310" i="12"/>
  <c r="N316" i="12"/>
  <c r="N311" i="12"/>
  <c r="C45" i="6"/>
  <c r="E45" i="6"/>
  <c r="D310" i="12"/>
  <c r="C316" i="12"/>
  <c r="C311" i="12"/>
  <c r="C44" i="6"/>
  <c r="E44" i="6"/>
  <c r="O277" i="12"/>
  <c r="N283" i="12"/>
  <c r="N278" i="12"/>
  <c r="C43" i="6"/>
  <c r="E43" i="6"/>
  <c r="D277" i="12"/>
  <c r="C283" i="12"/>
  <c r="C42" i="6"/>
  <c r="E42" i="6"/>
  <c r="O244" i="12"/>
  <c r="N245" i="12"/>
  <c r="C41" i="6"/>
  <c r="E41" i="6"/>
  <c r="D244" i="12"/>
  <c r="C245" i="12"/>
  <c r="C40" i="6"/>
  <c r="E40" i="6"/>
  <c r="O211" i="12"/>
  <c r="N217" i="12"/>
  <c r="N212" i="12"/>
  <c r="C39" i="6"/>
  <c r="E39" i="6"/>
  <c r="D211" i="12"/>
  <c r="C217" i="12"/>
  <c r="C38" i="6"/>
  <c r="E38" i="6"/>
  <c r="O178" i="12"/>
  <c r="N184" i="12"/>
  <c r="N179" i="12"/>
  <c r="C37" i="6"/>
  <c r="E37" i="6"/>
  <c r="D178" i="12"/>
  <c r="C184" i="12"/>
  <c r="C179" i="12"/>
  <c r="C36" i="6"/>
  <c r="E36" i="6"/>
  <c r="O145" i="12"/>
  <c r="N151" i="12"/>
  <c r="N146" i="12"/>
  <c r="C35" i="6"/>
  <c r="E35" i="6"/>
  <c r="D145" i="12"/>
  <c r="C146" i="12"/>
  <c r="C34" i="6"/>
  <c r="E34" i="6"/>
  <c r="O112" i="12"/>
  <c r="N118" i="12"/>
  <c r="N113" i="12"/>
  <c r="C33" i="6"/>
  <c r="E33" i="6"/>
  <c r="D112" i="12"/>
  <c r="C118" i="12"/>
  <c r="C113" i="12"/>
  <c r="N449" i="12"/>
  <c r="N457" i="12"/>
  <c r="C449" i="12"/>
  <c r="C457" i="12"/>
  <c r="N444" i="12"/>
  <c r="N455" i="12"/>
  <c r="C444" i="12"/>
  <c r="C455" i="12"/>
  <c r="N450" i="12"/>
  <c r="C450" i="12"/>
  <c r="N445" i="12"/>
  <c r="C445" i="12"/>
  <c r="O28" i="1"/>
  <c r="O29" i="1"/>
  <c r="N434" i="12"/>
  <c r="C434" i="12"/>
  <c r="N432" i="12"/>
  <c r="C432" i="12"/>
  <c r="N431" i="12"/>
  <c r="C431" i="12"/>
  <c r="N416" i="12"/>
  <c r="N424" i="12"/>
  <c r="C416" i="12"/>
  <c r="C424" i="12"/>
  <c r="N411" i="12"/>
  <c r="N422" i="12"/>
  <c r="C410" i="12"/>
  <c r="C411" i="12"/>
  <c r="C422" i="12"/>
  <c r="N417" i="12"/>
  <c r="C417" i="12"/>
  <c r="N412" i="12"/>
  <c r="C412" i="12"/>
  <c r="N401" i="12"/>
  <c r="C401" i="12"/>
  <c r="N399" i="12"/>
  <c r="C399" i="12"/>
  <c r="N398" i="12"/>
  <c r="C398" i="12"/>
  <c r="N383" i="12"/>
  <c r="N391" i="12"/>
  <c r="C383" i="12"/>
  <c r="C391" i="12"/>
  <c r="N377" i="12"/>
  <c r="N378" i="12"/>
  <c r="N389" i="12"/>
  <c r="C378" i="12"/>
  <c r="C389" i="12"/>
  <c r="N384" i="12"/>
  <c r="C384" i="12"/>
  <c r="N379" i="12"/>
  <c r="C379" i="12"/>
  <c r="N368" i="12"/>
  <c r="C368" i="12"/>
  <c r="N366" i="12"/>
  <c r="C366" i="12"/>
  <c r="N365" i="12"/>
  <c r="C365" i="12"/>
  <c r="N350" i="12"/>
  <c r="N358" i="12"/>
  <c r="C350" i="12"/>
  <c r="C358" i="12"/>
  <c r="N345" i="12"/>
  <c r="N356" i="12"/>
  <c r="C345" i="12"/>
  <c r="C356" i="12"/>
  <c r="N351" i="12"/>
  <c r="C351" i="12"/>
  <c r="N346" i="12"/>
  <c r="C346" i="12"/>
  <c r="N335" i="12"/>
  <c r="C335" i="12"/>
  <c r="N333" i="12"/>
  <c r="C333" i="12"/>
  <c r="N332" i="12"/>
  <c r="C332" i="12"/>
  <c r="N317" i="12"/>
  <c r="N325" i="12"/>
  <c r="C317" i="12"/>
  <c r="C325" i="12"/>
  <c r="N312" i="12"/>
  <c r="N323" i="12"/>
  <c r="C312" i="12"/>
  <c r="C323" i="12"/>
  <c r="N318" i="12"/>
  <c r="C318" i="12"/>
  <c r="N313" i="12"/>
  <c r="C313" i="12"/>
  <c r="N302" i="12"/>
  <c r="C302" i="12"/>
  <c r="N300" i="12"/>
  <c r="C300" i="12"/>
  <c r="N299" i="12"/>
  <c r="C299" i="12"/>
  <c r="N284" i="12"/>
  <c r="N292" i="12"/>
  <c r="C284" i="12"/>
  <c r="C292" i="12"/>
  <c r="N279" i="12"/>
  <c r="N290" i="12"/>
  <c r="C278" i="12"/>
  <c r="C279" i="12"/>
  <c r="C290" i="12"/>
  <c r="N285" i="12"/>
  <c r="C285" i="12"/>
  <c r="N280" i="12"/>
  <c r="C280" i="12"/>
  <c r="N269" i="12"/>
  <c r="C269" i="12"/>
  <c r="N267" i="12"/>
  <c r="C267" i="12"/>
  <c r="N266" i="12"/>
  <c r="C266" i="12"/>
  <c r="N250" i="12"/>
  <c r="N251" i="12"/>
  <c r="N259" i="12"/>
  <c r="C250" i="12"/>
  <c r="C251" i="12"/>
  <c r="C259" i="12"/>
  <c r="N246" i="12"/>
  <c r="N257" i="12"/>
  <c r="C246" i="12"/>
  <c r="C257" i="12"/>
  <c r="N252" i="12"/>
  <c r="C252" i="12"/>
  <c r="N247" i="12"/>
  <c r="C247" i="12"/>
  <c r="N236" i="12"/>
  <c r="C236" i="12"/>
  <c r="N234" i="12"/>
  <c r="C234" i="12"/>
  <c r="N233" i="12"/>
  <c r="C233" i="12"/>
  <c r="N218" i="12"/>
  <c r="N226" i="12"/>
  <c r="C218" i="12"/>
  <c r="C226" i="12"/>
  <c r="N213" i="12"/>
  <c r="N224" i="12"/>
  <c r="C212" i="12"/>
  <c r="C213" i="12"/>
  <c r="C224" i="12"/>
  <c r="N219" i="12"/>
  <c r="C219" i="12"/>
  <c r="N214" i="12"/>
  <c r="C214" i="12"/>
  <c r="N203" i="12"/>
  <c r="C203" i="12"/>
  <c r="N201" i="12"/>
  <c r="C201" i="12"/>
  <c r="N200" i="12"/>
  <c r="C200" i="12"/>
  <c r="N185" i="12"/>
  <c r="N193" i="12"/>
  <c r="C185" i="12"/>
  <c r="C193" i="12"/>
  <c r="N180" i="12"/>
  <c r="N191" i="12"/>
  <c r="C180" i="12"/>
  <c r="C191" i="12"/>
  <c r="N186" i="12"/>
  <c r="C186" i="12"/>
  <c r="N181" i="12"/>
  <c r="C181" i="12"/>
  <c r="N170" i="12"/>
  <c r="C170" i="12"/>
  <c r="N168" i="12"/>
  <c r="C168" i="12"/>
  <c r="N167" i="12"/>
  <c r="C167" i="12"/>
  <c r="N152" i="12"/>
  <c r="N160" i="12"/>
  <c r="C151" i="12"/>
  <c r="C152" i="12"/>
  <c r="C160" i="12"/>
  <c r="N147" i="12"/>
  <c r="N158" i="12"/>
  <c r="C147" i="12"/>
  <c r="C158" i="12"/>
  <c r="N153" i="12"/>
  <c r="C153" i="12"/>
  <c r="N148" i="12"/>
  <c r="C148" i="12"/>
  <c r="N137" i="12"/>
  <c r="C137" i="12"/>
  <c r="N135" i="12"/>
  <c r="C135" i="12"/>
  <c r="N134" i="12"/>
  <c r="C134" i="12"/>
  <c r="N119" i="12"/>
  <c r="N127" i="12"/>
  <c r="C119" i="12"/>
  <c r="C127" i="12"/>
  <c r="N114" i="12"/>
  <c r="N125" i="12"/>
  <c r="C114" i="12"/>
  <c r="C125" i="12"/>
  <c r="N120" i="12"/>
  <c r="C120" i="12"/>
  <c r="N115" i="12"/>
  <c r="C115" i="12"/>
  <c r="N104" i="12"/>
  <c r="C104" i="12"/>
  <c r="N102" i="12"/>
  <c r="C102" i="12"/>
  <c r="N101" i="12"/>
  <c r="C101" i="12"/>
  <c r="C32" i="6"/>
  <c r="E32" i="6"/>
  <c r="O79" i="12"/>
  <c r="N85" i="12"/>
  <c r="N80" i="12"/>
  <c r="C31" i="6"/>
  <c r="E31" i="6"/>
  <c r="D79" i="12"/>
  <c r="C85" i="12"/>
  <c r="C80" i="12"/>
  <c r="N86" i="12"/>
  <c r="N94" i="12"/>
  <c r="C86" i="12"/>
  <c r="C94" i="12"/>
  <c r="N81" i="12"/>
  <c r="N92" i="12"/>
  <c r="C81" i="12"/>
  <c r="C92" i="12"/>
  <c r="N87" i="12"/>
  <c r="C87" i="12"/>
  <c r="N82" i="12"/>
  <c r="C82" i="12"/>
  <c r="N71" i="12"/>
  <c r="C71" i="12"/>
  <c r="N69" i="12"/>
  <c r="C69" i="12"/>
  <c r="N68" i="12"/>
  <c r="C68" i="12"/>
  <c r="C30" i="6"/>
  <c r="E30" i="6"/>
  <c r="O46" i="12"/>
  <c r="N52" i="12"/>
  <c r="N47" i="12"/>
  <c r="C29" i="6"/>
  <c r="E29" i="6"/>
  <c r="D46" i="12"/>
  <c r="C52" i="12"/>
  <c r="C47" i="12"/>
  <c r="N53" i="12"/>
  <c r="N61" i="12"/>
  <c r="C53" i="12"/>
  <c r="C61" i="12"/>
  <c r="N48" i="12"/>
  <c r="N59" i="12"/>
  <c r="C48" i="12"/>
  <c r="C59" i="12"/>
  <c r="N54" i="12"/>
  <c r="C54" i="12"/>
  <c r="N49" i="12"/>
  <c r="C49" i="12"/>
  <c r="N38" i="12"/>
  <c r="C38" i="12"/>
  <c r="N36" i="12"/>
  <c r="C36" i="12"/>
  <c r="N35" i="12"/>
  <c r="C35" i="12"/>
  <c r="C28" i="6"/>
  <c r="E28" i="6"/>
  <c r="O13" i="12"/>
  <c r="N19" i="12"/>
  <c r="N14" i="12"/>
  <c r="N21" i="12"/>
  <c r="N20" i="12"/>
  <c r="N16" i="12"/>
  <c r="N15" i="12"/>
  <c r="U7" i="12"/>
  <c r="W7" i="1"/>
  <c r="Q7" i="12"/>
  <c r="N5" i="12"/>
  <c r="N3" i="12"/>
  <c r="N2" i="12"/>
  <c r="C27" i="6"/>
  <c r="E27" i="6"/>
  <c r="D13" i="12"/>
  <c r="C19" i="12"/>
  <c r="C21" i="12"/>
  <c r="C20" i="12"/>
  <c r="C14" i="12"/>
  <c r="C16" i="12"/>
  <c r="C15" i="12"/>
  <c r="C2" i="12"/>
  <c r="C5" i="12"/>
  <c r="A9" i="18"/>
  <c r="A9" i="6"/>
  <c r="K24" i="18"/>
  <c r="Y58" i="18"/>
  <c r="C60" i="18"/>
  <c r="B9" i="3"/>
  <c r="B3" i="3"/>
  <c r="X30" i="3"/>
  <c r="W30" i="3"/>
  <c r="V30" i="3"/>
  <c r="U30" i="3"/>
  <c r="T30" i="3"/>
  <c r="S30" i="3"/>
  <c r="R30" i="3"/>
  <c r="Q30" i="3"/>
  <c r="C38" i="2"/>
  <c r="F38" i="2"/>
  <c r="F25" i="2"/>
  <c r="V41" i="3"/>
  <c r="Q41" i="3"/>
  <c r="V40" i="3"/>
  <c r="Q40" i="3"/>
  <c r="V39" i="3"/>
  <c r="Q39" i="3"/>
  <c r="V38" i="3"/>
  <c r="Q38" i="3"/>
  <c r="V37" i="3"/>
  <c r="Q37" i="3"/>
  <c r="V36" i="3"/>
  <c r="Q36" i="3"/>
  <c r="V35" i="3"/>
  <c r="Q35" i="3"/>
  <c r="V34" i="3"/>
  <c r="Q34" i="3"/>
  <c r="G59" i="15"/>
  <c r="F59" i="15"/>
  <c r="E59" i="15"/>
  <c r="D59" i="15"/>
  <c r="G58" i="15"/>
  <c r="F58" i="15"/>
  <c r="E58" i="15"/>
  <c r="D58" i="15"/>
  <c r="G57" i="15"/>
  <c r="F57" i="15"/>
  <c r="E57" i="15"/>
  <c r="D57" i="15"/>
  <c r="G56" i="15"/>
  <c r="F56" i="15"/>
  <c r="E56" i="15"/>
  <c r="D56" i="15"/>
  <c r="G55" i="15"/>
  <c r="F55" i="15"/>
  <c r="E55" i="15"/>
  <c r="D55" i="15"/>
  <c r="G52" i="15"/>
  <c r="F52" i="15"/>
  <c r="E52" i="15"/>
  <c r="D52" i="15"/>
  <c r="G51" i="15"/>
  <c r="F51" i="15"/>
  <c r="E51" i="15"/>
  <c r="D51" i="15"/>
  <c r="G50" i="15"/>
  <c r="F50" i="15"/>
  <c r="E50" i="15"/>
  <c r="D50" i="15"/>
  <c r="G49" i="15"/>
  <c r="F49" i="15"/>
  <c r="E49" i="15"/>
  <c r="D49" i="15"/>
  <c r="G48" i="15"/>
  <c r="F48" i="15"/>
  <c r="E48" i="15"/>
  <c r="D48" i="15"/>
  <c r="K24" i="6"/>
  <c r="Y58" i="6"/>
  <c r="C67" i="6"/>
  <c r="C27" i="15"/>
  <c r="G27" i="15"/>
  <c r="F27" i="15"/>
  <c r="E27" i="15"/>
  <c r="D27" i="15"/>
  <c r="C66" i="6"/>
  <c r="C26" i="15"/>
  <c r="G26" i="15"/>
  <c r="F26" i="15"/>
  <c r="E26" i="15"/>
  <c r="D26" i="15"/>
  <c r="C65" i="6"/>
  <c r="C25" i="15"/>
  <c r="G25" i="15"/>
  <c r="F25" i="15"/>
  <c r="E25" i="15"/>
  <c r="D25" i="15"/>
  <c r="C64" i="6"/>
  <c r="C24" i="15"/>
  <c r="G24" i="15"/>
  <c r="F24" i="15"/>
  <c r="E24" i="15"/>
  <c r="D24" i="15"/>
  <c r="C63" i="6"/>
  <c r="C23" i="15"/>
  <c r="G23" i="15"/>
  <c r="F23" i="15"/>
  <c r="E23" i="15"/>
  <c r="D23" i="15"/>
  <c r="C62" i="6"/>
  <c r="C22" i="15"/>
  <c r="G22" i="15"/>
  <c r="F22" i="15"/>
  <c r="E22" i="15"/>
  <c r="D22" i="15"/>
  <c r="C61" i="6"/>
  <c r="C21" i="15"/>
  <c r="G21" i="15"/>
  <c r="F21" i="15"/>
  <c r="E21" i="15"/>
  <c r="D21" i="15"/>
  <c r="C60" i="6"/>
  <c r="C20" i="15"/>
  <c r="G20" i="15"/>
  <c r="F20" i="15"/>
  <c r="E20" i="15"/>
  <c r="D20" i="15"/>
  <c r="C67" i="18"/>
  <c r="C43" i="15"/>
  <c r="G43" i="15"/>
  <c r="F43" i="15"/>
  <c r="E43" i="15"/>
  <c r="D43" i="15"/>
  <c r="C66" i="18"/>
  <c r="C42" i="15"/>
  <c r="G42" i="15"/>
  <c r="F42" i="15"/>
  <c r="E42" i="15"/>
  <c r="D42" i="15"/>
  <c r="C65" i="18"/>
  <c r="C41" i="15"/>
  <c r="G41" i="15"/>
  <c r="F41" i="15"/>
  <c r="E41" i="15"/>
  <c r="D41" i="15"/>
  <c r="C64" i="18"/>
  <c r="C40" i="15"/>
  <c r="G40" i="15"/>
  <c r="F40" i="15"/>
  <c r="E40" i="15"/>
  <c r="D40" i="15"/>
  <c r="C63" i="18"/>
  <c r="C39" i="15"/>
  <c r="G39" i="15"/>
  <c r="F39" i="15"/>
  <c r="E39" i="15"/>
  <c r="D39" i="15"/>
  <c r="C62" i="18"/>
  <c r="C38" i="15"/>
  <c r="G38" i="15"/>
  <c r="F38" i="15"/>
  <c r="E38" i="15"/>
  <c r="D38" i="15"/>
  <c r="C61" i="18"/>
  <c r="C37" i="15"/>
  <c r="G37" i="15"/>
  <c r="F37" i="15"/>
  <c r="E37" i="15"/>
  <c r="D37" i="15"/>
  <c r="C36" i="15"/>
  <c r="G36" i="15"/>
  <c r="F36" i="15"/>
  <c r="E36" i="15"/>
  <c r="D36" i="15"/>
  <c r="E67" i="18"/>
  <c r="E66" i="18"/>
  <c r="E65" i="18"/>
  <c r="E64" i="18"/>
  <c r="E63" i="18"/>
  <c r="E62" i="18"/>
  <c r="E61" i="18"/>
  <c r="E60" i="18"/>
  <c r="W23" i="18"/>
  <c r="U23" i="18"/>
  <c r="S23" i="18"/>
  <c r="Q23" i="18"/>
  <c r="N23" i="18"/>
  <c r="W22" i="18"/>
  <c r="U22" i="18"/>
  <c r="S22" i="18"/>
  <c r="Q22" i="18"/>
  <c r="N22" i="18"/>
  <c r="W21" i="18"/>
  <c r="U21" i="18"/>
  <c r="S21" i="18"/>
  <c r="Q21" i="18"/>
  <c r="N21" i="18"/>
  <c r="W20" i="18"/>
  <c r="U20" i="18"/>
  <c r="S20" i="18"/>
  <c r="Q20" i="18"/>
  <c r="N20" i="18"/>
  <c r="W19" i="18"/>
  <c r="U19" i="18"/>
  <c r="S19" i="18"/>
  <c r="Q19" i="18"/>
  <c r="N19" i="18"/>
  <c r="W18" i="18"/>
  <c r="U18" i="18"/>
  <c r="S18" i="18"/>
  <c r="Q18" i="18"/>
  <c r="N18" i="18"/>
  <c r="W17" i="18"/>
  <c r="U17" i="18"/>
  <c r="S17" i="18"/>
  <c r="Q17" i="18"/>
  <c r="N17" i="18"/>
  <c r="W16" i="18"/>
  <c r="U16" i="18"/>
  <c r="S16" i="18"/>
  <c r="Q16" i="18"/>
  <c r="N16" i="18"/>
  <c r="B23" i="18"/>
  <c r="B22" i="18"/>
  <c r="B21" i="18"/>
  <c r="B20" i="18"/>
  <c r="B19" i="18"/>
  <c r="B18" i="18"/>
  <c r="B17" i="18"/>
  <c r="B16" i="18"/>
  <c r="B26" i="2"/>
  <c r="B13" i="2"/>
  <c r="B6" i="2"/>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AB51" i="1"/>
  <c r="AB50" i="1"/>
  <c r="AB49" i="1"/>
  <c r="AB44" i="1"/>
  <c r="AB43" i="1"/>
  <c r="AB42" i="1"/>
  <c r="AB37" i="1"/>
  <c r="AB36" i="1"/>
  <c r="AB35" i="1"/>
  <c r="AB30" i="1"/>
  <c r="AB29" i="1"/>
  <c r="AB28" i="1"/>
  <c r="AB23" i="1"/>
  <c r="AB22" i="1"/>
  <c r="AB21" i="1"/>
  <c r="AB16" i="1"/>
  <c r="AB15" i="1"/>
  <c r="AB14" i="1"/>
  <c r="AB9" i="1"/>
  <c r="AB8" i="1"/>
  <c r="AB7" i="1"/>
  <c r="B30" i="15"/>
  <c r="A3" i="18"/>
  <c r="B6" i="15"/>
  <c r="B4" i="15"/>
  <c r="B14" i="15"/>
  <c r="N67" i="18"/>
  <c r="T66" i="18"/>
  <c r="AF59" i="18"/>
  <c r="N66" i="18"/>
  <c r="N65" i="18"/>
  <c r="N64" i="18"/>
  <c r="N63" i="18"/>
  <c r="N62" i="18"/>
  <c r="N61" i="18"/>
  <c r="AD57" i="18"/>
  <c r="AZ17" i="18"/>
  <c r="AY17" i="18"/>
  <c r="BC17" i="18"/>
  <c r="BB17" i="18"/>
  <c r="AD30" i="18"/>
  <c r="AZ20" i="18"/>
  <c r="AY20" i="18"/>
  <c r="BC20" i="18"/>
  <c r="BB20" i="18"/>
  <c r="AD33" i="18"/>
  <c r="AY23" i="18"/>
  <c r="AZ23" i="18"/>
  <c r="BB23" i="18"/>
  <c r="BC23" i="18"/>
  <c r="AD36" i="18"/>
  <c r="AZ26" i="18"/>
  <c r="AY26" i="18"/>
  <c r="BC26" i="18"/>
  <c r="BB26" i="18"/>
  <c r="AD39" i="18"/>
  <c r="AZ31" i="18"/>
  <c r="AY31" i="18"/>
  <c r="BC31" i="18"/>
  <c r="BB31" i="18"/>
  <c r="AD44" i="18"/>
  <c r="AY36" i="18"/>
  <c r="AZ36" i="18"/>
  <c r="BB36" i="18"/>
  <c r="BC36" i="18"/>
  <c r="AD49" i="18"/>
  <c r="AY41" i="18"/>
  <c r="AZ41" i="18"/>
  <c r="BB41" i="18"/>
  <c r="BC41" i="18"/>
  <c r="AD54" i="18"/>
  <c r="AD55" i="18"/>
  <c r="BP6" i="18"/>
  <c r="AV10" i="18"/>
  <c r="AY14" i="18"/>
  <c r="AZ14" i="18"/>
  <c r="BB14" i="18"/>
  <c r="BC14" i="18"/>
  <c r="Z27" i="18"/>
  <c r="AW14" i="18"/>
  <c r="AW15" i="18"/>
  <c r="AY16" i="18"/>
  <c r="AZ16" i="18"/>
  <c r="BB16" i="18"/>
  <c r="BC16" i="18"/>
  <c r="AB29" i="18"/>
  <c r="AW16" i="18"/>
  <c r="AW17" i="18"/>
  <c r="AY10" i="18"/>
  <c r="BY23" i="18"/>
  <c r="AB57" i="18"/>
  <c r="AY21" i="18"/>
  <c r="AZ21" i="18"/>
  <c r="BB21" i="18"/>
  <c r="BC21" i="18"/>
  <c r="AB34" i="18"/>
  <c r="AZ25" i="18"/>
  <c r="AY25" i="18"/>
  <c r="BC25" i="18"/>
  <c r="BB25" i="18"/>
  <c r="AB38" i="18"/>
  <c r="AY28" i="18"/>
  <c r="AZ28" i="18"/>
  <c r="BB28" i="18"/>
  <c r="BC28" i="18"/>
  <c r="AB41" i="18"/>
  <c r="AB44" i="18"/>
  <c r="AZ34" i="18"/>
  <c r="AY34" i="18"/>
  <c r="BC34" i="18"/>
  <c r="BB34" i="18"/>
  <c r="AB47" i="18"/>
  <c r="AY39" i="18"/>
  <c r="AZ39" i="18"/>
  <c r="BB39" i="18"/>
  <c r="BC39" i="18"/>
  <c r="AB52" i="18"/>
  <c r="AB55" i="18"/>
  <c r="BL6" i="18"/>
  <c r="BU23" i="18"/>
  <c r="CA23" i="18"/>
  <c r="BU8" i="18"/>
  <c r="CA8" i="18"/>
  <c r="BP28" i="18"/>
  <c r="BP32" i="18"/>
  <c r="BY16" i="18"/>
  <c r="BU16" i="18"/>
  <c r="CA16" i="18"/>
  <c r="BP21" i="18"/>
  <c r="BP25" i="18"/>
  <c r="BY8" i="18"/>
  <c r="BP14" i="18"/>
  <c r="BP18" i="18"/>
  <c r="AD60" i="18"/>
  <c r="AC57" i="18"/>
  <c r="AC30" i="18"/>
  <c r="AC34" i="18"/>
  <c r="AY24" i="18"/>
  <c r="AZ24" i="18"/>
  <c r="BB24" i="18"/>
  <c r="BC24" i="18"/>
  <c r="AC37" i="18"/>
  <c r="AY27" i="18"/>
  <c r="AZ27" i="18"/>
  <c r="BB27" i="18"/>
  <c r="BC27" i="18"/>
  <c r="AC40" i="18"/>
  <c r="AZ30" i="18"/>
  <c r="AY30" i="18"/>
  <c r="BC30" i="18"/>
  <c r="BB30" i="18"/>
  <c r="AC43" i="18"/>
  <c r="AZ35" i="18"/>
  <c r="AY35" i="18"/>
  <c r="BC35" i="18"/>
  <c r="BB35" i="18"/>
  <c r="AC48" i="18"/>
  <c r="AY40" i="18"/>
  <c r="AZ40" i="18"/>
  <c r="BB40" i="18"/>
  <c r="BC40" i="18"/>
  <c r="AC53" i="18"/>
  <c r="AC55" i="18"/>
  <c r="BN6" i="18"/>
  <c r="BW23" i="18"/>
  <c r="BN28" i="18"/>
  <c r="BN32" i="18"/>
  <c r="BW16" i="18"/>
  <c r="BN21" i="18"/>
  <c r="BN25" i="18"/>
  <c r="BW8" i="18"/>
  <c r="BN14" i="18"/>
  <c r="BN18" i="18"/>
  <c r="AC60" i="18"/>
  <c r="BL28" i="18"/>
  <c r="BL32" i="18"/>
  <c r="BL21" i="18"/>
  <c r="BL25" i="18"/>
  <c r="BL14" i="18"/>
  <c r="BL18" i="18"/>
  <c r="Z60" i="18"/>
  <c r="N60" i="18"/>
  <c r="AG59" i="18"/>
  <c r="AE59" i="18"/>
  <c r="AD59" i="18"/>
  <c r="AC59" i="18"/>
  <c r="AB59" i="18"/>
  <c r="AA59" i="18"/>
  <c r="Z59" i="18"/>
  <c r="AG58" i="18"/>
  <c r="AF58" i="18"/>
  <c r="AE58" i="18"/>
  <c r="AD58" i="18"/>
  <c r="AC58" i="18"/>
  <c r="AB58" i="18"/>
  <c r="AA58" i="18"/>
  <c r="Z58" i="18"/>
  <c r="AG57" i="18"/>
  <c r="AF57" i="18"/>
  <c r="AE57" i="18"/>
  <c r="AA57" i="18"/>
  <c r="Z57" i="18"/>
  <c r="BA49" i="18"/>
  <c r="BC49" i="18"/>
  <c r="BA55" i="18"/>
  <c r="AZ49" i="18"/>
  <c r="BB49" i="18"/>
  <c r="AZ55" i="18"/>
  <c r="AY55" i="18"/>
  <c r="AX55" i="18"/>
  <c r="AW55" i="18"/>
  <c r="AV55" i="18"/>
  <c r="AG27" i="18"/>
  <c r="AZ19" i="18"/>
  <c r="AY19" i="18"/>
  <c r="BC19" i="18"/>
  <c r="BB19" i="18"/>
  <c r="AG32" i="18"/>
  <c r="AG37" i="18"/>
  <c r="AZ29" i="18"/>
  <c r="AY29" i="18"/>
  <c r="BC29" i="18"/>
  <c r="BB29" i="18"/>
  <c r="AG42" i="18"/>
  <c r="AZ33" i="18"/>
  <c r="AY33" i="18"/>
  <c r="BC33" i="18"/>
  <c r="BB33" i="18"/>
  <c r="AG46" i="18"/>
  <c r="AG49" i="18"/>
  <c r="AG52" i="18"/>
  <c r="AG55" i="18"/>
  <c r="AZ15" i="18"/>
  <c r="AY15" i="18"/>
  <c r="BC15" i="18"/>
  <c r="BB15" i="18"/>
  <c r="AF28" i="18"/>
  <c r="AZ18" i="18"/>
  <c r="AY18" i="18"/>
  <c r="BC18" i="18"/>
  <c r="BB18" i="18"/>
  <c r="AF31" i="18"/>
  <c r="AF36" i="18"/>
  <c r="AF41" i="18"/>
  <c r="AF46" i="18"/>
  <c r="AZ37" i="18"/>
  <c r="AY37" i="18"/>
  <c r="BC37" i="18"/>
  <c r="BB37" i="18"/>
  <c r="AF50" i="18"/>
  <c r="AF53" i="18"/>
  <c r="AF55" i="18"/>
  <c r="AE29" i="18"/>
  <c r="AE32" i="18"/>
  <c r="AZ22" i="18"/>
  <c r="AY22" i="18"/>
  <c r="BC22" i="18"/>
  <c r="BB22" i="18"/>
  <c r="AE35" i="18"/>
  <c r="AE40" i="18"/>
  <c r="AZ32" i="18"/>
  <c r="AY32" i="18"/>
  <c r="BC32" i="18"/>
  <c r="BB32" i="18"/>
  <c r="AE45" i="18"/>
  <c r="AE50" i="18"/>
  <c r="AE54" i="18"/>
  <c r="AE55" i="18"/>
  <c r="AA28" i="18"/>
  <c r="AA33" i="18"/>
  <c r="AA38" i="18"/>
  <c r="AA42" i="18"/>
  <c r="AA45" i="18"/>
  <c r="AA48" i="18"/>
  <c r="AZ38" i="18"/>
  <c r="AY38" i="18"/>
  <c r="BC38" i="18"/>
  <c r="BB38" i="18"/>
  <c r="AA51" i="18"/>
  <c r="AA55" i="18"/>
  <c r="Z31" i="18"/>
  <c r="Z35" i="18"/>
  <c r="Z39" i="18"/>
  <c r="Z43" i="18"/>
  <c r="Z47" i="18"/>
  <c r="Z51" i="18"/>
  <c r="Z55" i="18"/>
  <c r="AW48" i="18"/>
  <c r="AY48" i="18"/>
  <c r="BA48" i="18"/>
  <c r="BA54" i="18"/>
  <c r="AZ54" i="18"/>
  <c r="AY54" i="18"/>
  <c r="AX54" i="18"/>
  <c r="AW54" i="18"/>
  <c r="AV54" i="18"/>
  <c r="N54" i="18"/>
  <c r="G54" i="18"/>
  <c r="BA47" i="18"/>
  <c r="BC47" i="18"/>
  <c r="BE47" i="18"/>
  <c r="BA53" i="18"/>
  <c r="AZ47" i="18"/>
  <c r="BB47" i="18"/>
  <c r="BD47" i="18"/>
  <c r="AZ53" i="18"/>
  <c r="AY53" i="18"/>
  <c r="AX53" i="18"/>
  <c r="AW53" i="18"/>
  <c r="AV53" i="18"/>
  <c r="N53" i="18"/>
  <c r="G53" i="18"/>
  <c r="N52" i="18"/>
  <c r="G52" i="18"/>
  <c r="N51" i="18"/>
  <c r="G51" i="18"/>
  <c r="N50" i="18"/>
  <c r="G50" i="18"/>
  <c r="BG49" i="18"/>
  <c r="BF49" i="18"/>
  <c r="BE49" i="18"/>
  <c r="BD49" i="18"/>
  <c r="AY49" i="18"/>
  <c r="AX49" i="18"/>
  <c r="AW49" i="18"/>
  <c r="AV49" i="18"/>
  <c r="N49" i="18"/>
  <c r="G49" i="18"/>
  <c r="BG48" i="18"/>
  <c r="BF48" i="18"/>
  <c r="BE48" i="18"/>
  <c r="BD48" i="18"/>
  <c r="BC48" i="18"/>
  <c r="BB48" i="18"/>
  <c r="AZ48" i="18"/>
  <c r="AX48" i="18"/>
  <c r="AV48" i="18"/>
  <c r="N48" i="18"/>
  <c r="G48" i="18"/>
  <c r="BG47" i="18"/>
  <c r="BF47" i="18"/>
  <c r="AY47" i="18"/>
  <c r="AX47" i="18"/>
  <c r="AW47" i="18"/>
  <c r="AV47" i="18"/>
  <c r="N47" i="18"/>
  <c r="G47" i="18"/>
  <c r="N46" i="18"/>
  <c r="G46" i="18"/>
  <c r="N45" i="18"/>
  <c r="G45" i="18"/>
  <c r="N44" i="18"/>
  <c r="G44" i="18"/>
  <c r="N43" i="18"/>
  <c r="G43" i="18"/>
  <c r="N42" i="18"/>
  <c r="G42" i="18"/>
  <c r="BF41" i="18"/>
  <c r="BE41" i="18"/>
  <c r="AW41" i="18"/>
  <c r="AV41" i="18"/>
  <c r="N41" i="18"/>
  <c r="G41" i="18"/>
  <c r="BF40" i="18"/>
  <c r="BE40" i="18"/>
  <c r="AW40" i="18"/>
  <c r="AV40" i="18"/>
  <c r="N40" i="18"/>
  <c r="G40" i="18"/>
  <c r="BF39" i="18"/>
  <c r="BE39" i="18"/>
  <c r="AW39" i="18"/>
  <c r="AV39" i="18"/>
  <c r="N39" i="18"/>
  <c r="G39" i="18"/>
  <c r="BF38" i="18"/>
  <c r="BE38" i="18"/>
  <c r="AW38" i="18"/>
  <c r="AV38" i="18"/>
  <c r="N38" i="18"/>
  <c r="G38" i="18"/>
  <c r="BY30" i="18"/>
  <c r="BP37" i="18"/>
  <c r="BW30" i="18"/>
  <c r="BN37" i="18"/>
  <c r="BU30" i="18"/>
  <c r="BL37" i="18"/>
  <c r="BF37" i="18"/>
  <c r="BE37" i="18"/>
  <c r="AW37" i="18"/>
  <c r="AV37" i="18"/>
  <c r="N37" i="18"/>
  <c r="G37" i="18"/>
  <c r="BY7" i="18"/>
  <c r="BY15" i="18"/>
  <c r="BY22" i="18"/>
  <c r="BY29" i="18"/>
  <c r="BP36" i="18"/>
  <c r="BW7" i="18"/>
  <c r="BW15" i="18"/>
  <c r="BW22" i="18"/>
  <c r="BW29" i="18"/>
  <c r="BN36" i="18"/>
  <c r="BU7" i="18"/>
  <c r="BU15" i="18"/>
  <c r="BU22" i="18"/>
  <c r="BU29" i="18"/>
  <c r="BL36" i="18"/>
  <c r="BF36" i="18"/>
  <c r="BE36" i="18"/>
  <c r="AW36" i="18"/>
  <c r="AV36" i="18"/>
  <c r="N36" i="18"/>
  <c r="G36" i="18"/>
  <c r="BF35" i="18"/>
  <c r="BE35" i="18"/>
  <c r="AW35" i="18"/>
  <c r="AV35" i="18"/>
  <c r="N35" i="18"/>
  <c r="G35" i="18"/>
  <c r="BF34" i="18"/>
  <c r="BE34" i="18"/>
  <c r="AW34" i="18"/>
  <c r="AV34" i="18"/>
  <c r="N34" i="18"/>
  <c r="G34" i="18"/>
  <c r="BF33" i="18"/>
  <c r="BE33" i="18"/>
  <c r="AW33" i="18"/>
  <c r="AV33" i="18"/>
  <c r="N33" i="18"/>
  <c r="G33" i="18"/>
  <c r="BF32" i="18"/>
  <c r="BE32" i="18"/>
  <c r="AW32" i="18"/>
  <c r="AV32" i="18"/>
  <c r="N32" i="18"/>
  <c r="G32" i="18"/>
  <c r="BK31" i="18"/>
  <c r="BQ31" i="18"/>
  <c r="BP31" i="18"/>
  <c r="BO31" i="18"/>
  <c r="BN31" i="18"/>
  <c r="BF31" i="18"/>
  <c r="BE31" i="18"/>
  <c r="AW31" i="18"/>
  <c r="AV31" i="18"/>
  <c r="N31" i="18"/>
  <c r="G31" i="18"/>
  <c r="CA30" i="18"/>
  <c r="BK30" i="18"/>
  <c r="BQ30" i="18"/>
  <c r="BP30" i="18"/>
  <c r="BM30" i="18"/>
  <c r="BL30" i="18"/>
  <c r="BF30" i="18"/>
  <c r="BE30" i="18"/>
  <c r="AW30" i="18"/>
  <c r="AV30" i="18"/>
  <c r="N30" i="18"/>
  <c r="G30" i="18"/>
  <c r="CC29" i="18"/>
  <c r="CB29" i="18"/>
  <c r="CA29" i="18"/>
  <c r="BK29" i="18"/>
  <c r="BO29" i="18"/>
  <c r="BN29" i="18"/>
  <c r="BM29" i="18"/>
  <c r="BL29" i="18"/>
  <c r="BF29" i="18"/>
  <c r="BE29" i="18"/>
  <c r="AW29" i="18"/>
  <c r="AV29" i="18"/>
  <c r="N29" i="18"/>
  <c r="G29" i="18"/>
  <c r="BY28" i="18"/>
  <c r="BW28" i="18"/>
  <c r="BU28" i="18"/>
  <c r="BF28" i="18"/>
  <c r="BE28" i="18"/>
  <c r="AW28" i="18"/>
  <c r="AV28" i="18"/>
  <c r="N28" i="18"/>
  <c r="G28" i="18"/>
  <c r="BF27" i="18"/>
  <c r="BE27" i="18"/>
  <c r="AW27" i="18"/>
  <c r="AV27" i="18"/>
  <c r="N27" i="18"/>
  <c r="G27" i="18"/>
  <c r="BF26" i="18"/>
  <c r="BE26" i="18"/>
  <c r="AW26" i="18"/>
  <c r="AV26" i="18"/>
  <c r="BF25" i="18"/>
  <c r="BE25" i="18"/>
  <c r="AW25" i="18"/>
  <c r="AV25" i="18"/>
  <c r="BK24" i="18"/>
  <c r="BQ24" i="18"/>
  <c r="BP24" i="18"/>
  <c r="BO24" i="18"/>
  <c r="BN24" i="18"/>
  <c r="BF24" i="18"/>
  <c r="BE24" i="18"/>
  <c r="AW24" i="18"/>
  <c r="AV24" i="18"/>
  <c r="BK23" i="18"/>
  <c r="BQ23" i="18"/>
  <c r="BP23" i="18"/>
  <c r="BM23" i="18"/>
  <c r="BL23" i="18"/>
  <c r="BF23" i="18"/>
  <c r="BE23" i="18"/>
  <c r="AW23" i="18"/>
  <c r="AV23" i="18"/>
  <c r="CC22" i="18"/>
  <c r="CB22" i="18"/>
  <c r="CA22" i="18"/>
  <c r="BK22" i="18"/>
  <c r="BO22" i="18"/>
  <c r="BN22" i="18"/>
  <c r="BM22" i="18"/>
  <c r="BL22" i="18"/>
  <c r="BF22" i="18"/>
  <c r="BE22" i="18"/>
  <c r="AW22" i="18"/>
  <c r="AV22" i="18"/>
  <c r="BY21" i="18"/>
  <c r="BW21" i="18"/>
  <c r="BU21" i="18"/>
  <c r="BF21" i="18"/>
  <c r="BE21" i="18"/>
  <c r="AW21" i="18"/>
  <c r="AV21" i="18"/>
  <c r="BF20" i="18"/>
  <c r="BE20" i="18"/>
  <c r="AW20" i="18"/>
  <c r="AV20" i="18"/>
  <c r="BF19" i="18"/>
  <c r="BE19" i="18"/>
  <c r="AW19" i="18"/>
  <c r="AV19" i="18"/>
  <c r="BF18" i="18"/>
  <c r="BE18" i="18"/>
  <c r="AW18" i="18"/>
  <c r="AV18" i="18"/>
  <c r="BK17" i="18"/>
  <c r="BP17" i="18"/>
  <c r="BN17" i="18"/>
  <c r="BF17" i="18"/>
  <c r="BE17" i="18"/>
  <c r="AV17" i="18"/>
  <c r="BK16" i="18"/>
  <c r="BP16" i="18"/>
  <c r="BL16" i="18"/>
  <c r="BF16" i="18"/>
  <c r="BE16" i="18"/>
  <c r="AV16" i="18"/>
  <c r="CC15" i="18"/>
  <c r="CB15" i="18"/>
  <c r="CA15" i="18"/>
  <c r="BK15" i="18"/>
  <c r="BN15" i="18"/>
  <c r="BL15" i="18"/>
  <c r="BF15" i="18"/>
  <c r="BE15" i="18"/>
  <c r="AV15" i="18"/>
  <c r="BY14" i="18"/>
  <c r="BW14" i="18"/>
  <c r="BU14" i="18"/>
  <c r="BF14" i="18"/>
  <c r="BE14" i="18"/>
  <c r="AV14" i="18"/>
  <c r="CC7" i="18"/>
  <c r="CB7" i="18"/>
  <c r="CA7" i="18"/>
  <c r="BY6" i="18"/>
  <c r="BW6" i="18"/>
  <c r="BU6" i="18"/>
  <c r="A6" i="18"/>
  <c r="BP5" i="18"/>
  <c r="BN5" i="18"/>
  <c r="BL5" i="18"/>
  <c r="AV4" i="18"/>
  <c r="O79" i="1"/>
  <c r="AG2" i="18"/>
  <c r="E2" i="18"/>
  <c r="O92" i="1"/>
  <c r="AG1" i="18"/>
  <c r="E1" i="18"/>
  <c r="B17" i="6"/>
  <c r="G28" i="6"/>
  <c r="B18" i="6"/>
  <c r="G29" i="6"/>
  <c r="B19" i="6"/>
  <c r="G30" i="6"/>
  <c r="B16" i="6"/>
  <c r="G31" i="6"/>
  <c r="B21" i="6"/>
  <c r="G32" i="6"/>
  <c r="G33" i="6"/>
  <c r="G34" i="6"/>
  <c r="G35" i="6"/>
  <c r="B20" i="6"/>
  <c r="G36" i="6"/>
  <c r="G37" i="6"/>
  <c r="G38" i="6"/>
  <c r="G39" i="6"/>
  <c r="G40" i="6"/>
  <c r="G41" i="6"/>
  <c r="G42" i="6"/>
  <c r="G43" i="6"/>
  <c r="G44" i="6"/>
  <c r="G45" i="6"/>
  <c r="B22" i="6"/>
  <c r="G46" i="6"/>
  <c r="G47" i="6"/>
  <c r="G48" i="6"/>
  <c r="G49" i="6"/>
  <c r="G50" i="6"/>
  <c r="G51" i="6"/>
  <c r="G52" i="6"/>
  <c r="G53" i="6"/>
  <c r="G54" i="6"/>
  <c r="O50" i="1"/>
  <c r="B11" i="15"/>
  <c r="A3" i="6"/>
  <c r="G2" i="15"/>
  <c r="G1" i="15"/>
  <c r="AG2" i="6"/>
  <c r="AG1" i="6"/>
  <c r="AH2" i="3"/>
  <c r="AH1" i="3"/>
  <c r="I1" i="2"/>
  <c r="O51" i="1"/>
  <c r="C25" i="2"/>
  <c r="AZ18" i="6"/>
  <c r="BB18" i="6"/>
  <c r="AY18" i="6"/>
  <c r="BC18" i="6"/>
  <c r="Z31" i="6"/>
  <c r="AZ22" i="6"/>
  <c r="BB22" i="6"/>
  <c r="AY22" i="6"/>
  <c r="BC22" i="6"/>
  <c r="Z35" i="6"/>
  <c r="AZ26" i="6"/>
  <c r="BB26" i="6"/>
  <c r="AY26" i="6"/>
  <c r="BC26" i="6"/>
  <c r="Z39" i="6"/>
  <c r="AZ30" i="6"/>
  <c r="BB30" i="6"/>
  <c r="AY30" i="6"/>
  <c r="BC30" i="6"/>
  <c r="Z43" i="6"/>
  <c r="AZ34" i="6"/>
  <c r="BB34" i="6"/>
  <c r="AY34" i="6"/>
  <c r="BC34" i="6"/>
  <c r="Z47" i="6"/>
  <c r="AZ38" i="6"/>
  <c r="BB38" i="6"/>
  <c r="AY38" i="6"/>
  <c r="BC38" i="6"/>
  <c r="Z51" i="6"/>
  <c r="AZ14" i="6"/>
  <c r="BB14" i="6"/>
  <c r="AY14" i="6"/>
  <c r="BC14" i="6"/>
  <c r="Z27" i="6"/>
  <c r="Z57" i="6"/>
  <c r="Z55" i="6"/>
  <c r="H39" i="2"/>
  <c r="B54" i="6"/>
  <c r="B53" i="6"/>
  <c r="B52" i="6"/>
  <c r="B51" i="6"/>
  <c r="B50" i="6"/>
  <c r="B49" i="6"/>
  <c r="B48" i="6"/>
  <c r="B47" i="6"/>
  <c r="B46" i="6"/>
  <c r="B45" i="6"/>
  <c r="B44" i="6"/>
  <c r="B43" i="6"/>
  <c r="A54" i="6"/>
  <c r="A53" i="6"/>
  <c r="A52" i="6"/>
  <c r="A51" i="6"/>
  <c r="A50" i="6"/>
  <c r="A49" i="6"/>
  <c r="A48" i="6"/>
  <c r="A47" i="6"/>
  <c r="A46" i="6"/>
  <c r="A45" i="6"/>
  <c r="A44" i="6"/>
  <c r="A43" i="6"/>
  <c r="B42" i="6"/>
  <c r="A42" i="6"/>
  <c r="B41" i="6"/>
  <c r="A41" i="6"/>
  <c r="B40" i="6"/>
  <c r="A40" i="6"/>
  <c r="B39" i="6"/>
  <c r="A39" i="6"/>
  <c r="B38" i="6"/>
  <c r="A38" i="6"/>
  <c r="B37" i="6"/>
  <c r="A37" i="6"/>
  <c r="B36" i="6"/>
  <c r="A36" i="6"/>
  <c r="B35" i="6"/>
  <c r="A35" i="6"/>
  <c r="B34" i="6"/>
  <c r="A34" i="6"/>
  <c r="B33" i="6"/>
  <c r="A33" i="6"/>
  <c r="B32" i="6"/>
  <c r="A32" i="6"/>
  <c r="B31" i="6"/>
  <c r="A31" i="6"/>
  <c r="B30" i="6"/>
  <c r="A30" i="6"/>
  <c r="U51" i="1"/>
  <c r="U50" i="1"/>
  <c r="U49" i="1"/>
  <c r="U44" i="1"/>
  <c r="U43" i="1"/>
  <c r="U42" i="1"/>
  <c r="U37" i="1"/>
  <c r="U36" i="1"/>
  <c r="U35" i="1"/>
  <c r="U30" i="1"/>
  <c r="U29" i="1"/>
  <c r="U28" i="1"/>
  <c r="U23" i="1"/>
  <c r="U22" i="1"/>
  <c r="U21" i="1"/>
  <c r="U16" i="1"/>
  <c r="U15" i="1"/>
  <c r="U14" i="1"/>
  <c r="U9" i="1"/>
  <c r="U8" i="1"/>
  <c r="U7" i="1"/>
  <c r="AE58" i="6"/>
  <c r="AD58" i="6"/>
  <c r="AF58" i="6"/>
  <c r="AC58" i="6"/>
  <c r="AB58" i="6"/>
  <c r="N67" i="6"/>
  <c r="AE57" i="6"/>
  <c r="AY16" i="6"/>
  <c r="BC16" i="6"/>
  <c r="AZ16" i="6"/>
  <c r="BB16" i="6"/>
  <c r="AE29" i="6"/>
  <c r="AE35" i="6"/>
  <c r="AY27" i="6"/>
  <c r="BC27" i="6"/>
  <c r="AZ27" i="6"/>
  <c r="BB27" i="6"/>
  <c r="AE40" i="6"/>
  <c r="AY32" i="6"/>
  <c r="BC32" i="6"/>
  <c r="AZ32" i="6"/>
  <c r="BB32" i="6"/>
  <c r="AE45" i="6"/>
  <c r="AZ37" i="6"/>
  <c r="BB37" i="6"/>
  <c r="AY37" i="6"/>
  <c r="BC37" i="6"/>
  <c r="AE50" i="6"/>
  <c r="AY41" i="6"/>
  <c r="BC41" i="6"/>
  <c r="AZ41" i="6"/>
  <c r="BB41" i="6"/>
  <c r="AE54" i="6"/>
  <c r="AZ19" i="6"/>
  <c r="BB19" i="6"/>
  <c r="AY19" i="6"/>
  <c r="BC19" i="6"/>
  <c r="AE32" i="6"/>
  <c r="AE55" i="6"/>
  <c r="AE59" i="6"/>
  <c r="AY15" i="6"/>
  <c r="BC15" i="6"/>
  <c r="AZ15" i="6"/>
  <c r="BB15" i="6"/>
  <c r="AF28" i="6"/>
  <c r="AF31" i="6"/>
  <c r="AY23" i="6"/>
  <c r="BC23" i="6"/>
  <c r="AZ23" i="6"/>
  <c r="BB23" i="6"/>
  <c r="AF36" i="6"/>
  <c r="AY28" i="6"/>
  <c r="BC28" i="6"/>
  <c r="AZ28" i="6"/>
  <c r="BB28" i="6"/>
  <c r="AF41" i="6"/>
  <c r="AZ33" i="6"/>
  <c r="BB33" i="6"/>
  <c r="AY33" i="6"/>
  <c r="BC33" i="6"/>
  <c r="AF46" i="6"/>
  <c r="AF50" i="6"/>
  <c r="AY40" i="6"/>
  <c r="BC40" i="6"/>
  <c r="AZ40" i="6"/>
  <c r="BB40" i="6"/>
  <c r="AF53" i="6"/>
  <c r="AF57" i="6"/>
  <c r="AF55" i="6"/>
  <c r="AF59" i="6"/>
  <c r="AG59" i="6"/>
  <c r="N66" i="6"/>
  <c r="AD57" i="6"/>
  <c r="AY17" i="6"/>
  <c r="BC17" i="6"/>
  <c r="AZ17" i="6"/>
  <c r="BB17" i="6"/>
  <c r="AD30" i="6"/>
  <c r="AY20" i="6"/>
  <c r="BC20" i="6"/>
  <c r="AZ20" i="6"/>
  <c r="BB20" i="6"/>
  <c r="AD33" i="6"/>
  <c r="AD36" i="6"/>
  <c r="AD39" i="6"/>
  <c r="AY31" i="6"/>
  <c r="BC31" i="6"/>
  <c r="AZ31" i="6"/>
  <c r="BB31" i="6"/>
  <c r="AD44" i="6"/>
  <c r="AD54" i="6"/>
  <c r="AZ36" i="6"/>
  <c r="BB36" i="6"/>
  <c r="AY36" i="6"/>
  <c r="BC36" i="6"/>
  <c r="AD49" i="6"/>
  <c r="AD55" i="6"/>
  <c r="AD59" i="6"/>
  <c r="N65" i="6"/>
  <c r="AC30" i="6"/>
  <c r="AY21" i="6"/>
  <c r="BC21" i="6"/>
  <c r="AZ21" i="6"/>
  <c r="BB21" i="6"/>
  <c r="AC34" i="6"/>
  <c r="AZ24" i="6"/>
  <c r="BB24" i="6"/>
  <c r="AY24" i="6"/>
  <c r="BC24" i="6"/>
  <c r="AC37" i="6"/>
  <c r="AC40" i="6"/>
  <c r="AC43" i="6"/>
  <c r="AY35" i="6"/>
  <c r="BC35" i="6"/>
  <c r="AZ35" i="6"/>
  <c r="BB35" i="6"/>
  <c r="AC48" i="6"/>
  <c r="AC53" i="6"/>
  <c r="AC57" i="6"/>
  <c r="AC55" i="6"/>
  <c r="AC59" i="6"/>
  <c r="N64" i="6"/>
  <c r="N63" i="6"/>
  <c r="AB57" i="6"/>
  <c r="AB29" i="6"/>
  <c r="AB34" i="6"/>
  <c r="AY25" i="6"/>
  <c r="BC25" i="6"/>
  <c r="AZ25" i="6"/>
  <c r="BB25" i="6"/>
  <c r="AB38" i="6"/>
  <c r="AB41" i="6"/>
  <c r="AB44" i="6"/>
  <c r="AB47" i="6"/>
  <c r="AZ39" i="6"/>
  <c r="BB39" i="6"/>
  <c r="AY39" i="6"/>
  <c r="BC39" i="6"/>
  <c r="AB52" i="6"/>
  <c r="AB55" i="6"/>
  <c r="AB59" i="6"/>
  <c r="AA28" i="6"/>
  <c r="AA33" i="6"/>
  <c r="AA38" i="6"/>
  <c r="AZ29" i="6"/>
  <c r="BB29" i="6"/>
  <c r="AY29" i="6"/>
  <c r="BC29" i="6"/>
  <c r="AA42" i="6"/>
  <c r="AA45" i="6"/>
  <c r="AA48" i="6"/>
  <c r="AA51" i="6"/>
  <c r="AA57" i="6"/>
  <c r="AA55" i="6"/>
  <c r="AA59" i="6"/>
  <c r="N62" i="6"/>
  <c r="N61" i="6"/>
  <c r="Z59" i="6"/>
  <c r="N60" i="6"/>
  <c r="E67" i="6"/>
  <c r="E66" i="6"/>
  <c r="E65" i="6"/>
  <c r="E64" i="6"/>
  <c r="E61" i="6"/>
  <c r="E62" i="6"/>
  <c r="E63" i="6"/>
  <c r="E60" i="6"/>
  <c r="AG58" i="6"/>
  <c r="AA58" i="6"/>
  <c r="BL6" i="6"/>
  <c r="AW14" i="6"/>
  <c r="AW16" i="6"/>
  <c r="AW15" i="6"/>
  <c r="AW17" i="6"/>
  <c r="AY10" i="6"/>
  <c r="AV10" i="6"/>
  <c r="BU23" i="6"/>
  <c r="CA23" i="6"/>
  <c r="BU8" i="6"/>
  <c r="CA8" i="6"/>
  <c r="BL28" i="6"/>
  <c r="BL32" i="6"/>
  <c r="BU16" i="6"/>
  <c r="CA16" i="6"/>
  <c r="BL21" i="6"/>
  <c r="BL25" i="6"/>
  <c r="BL14" i="6"/>
  <c r="BL18" i="6"/>
  <c r="Z60" i="6"/>
  <c r="Z58" i="6"/>
  <c r="AG57" i="6"/>
  <c r="AG27" i="6"/>
  <c r="AG32" i="6"/>
  <c r="AG37" i="6"/>
  <c r="AG42" i="6"/>
  <c r="AG46" i="6"/>
  <c r="AG49" i="6"/>
  <c r="AG52" i="6"/>
  <c r="AG55" i="6"/>
  <c r="N54" i="6"/>
  <c r="N53" i="6"/>
  <c r="B23" i="6"/>
  <c r="N52" i="6"/>
  <c r="N51" i="6"/>
  <c r="N50" i="6"/>
  <c r="N49" i="6"/>
  <c r="N48" i="6"/>
  <c r="N47" i="6"/>
  <c r="N46" i="6"/>
  <c r="N45" i="6"/>
  <c r="N44" i="6"/>
  <c r="N43" i="6"/>
  <c r="N42" i="6"/>
  <c r="N41" i="6"/>
  <c r="N40" i="6"/>
  <c r="N39" i="6"/>
  <c r="N38" i="6"/>
  <c r="N37" i="6"/>
  <c r="N36" i="6"/>
  <c r="N35" i="6"/>
  <c r="N34" i="6"/>
  <c r="N33" i="6"/>
  <c r="N32" i="6"/>
  <c r="N31" i="6"/>
  <c r="N30" i="6"/>
  <c r="N29" i="6"/>
  <c r="N28" i="6"/>
  <c r="N27" i="6"/>
  <c r="G27" i="6"/>
  <c r="AV34" i="6"/>
  <c r="AW34" i="6"/>
  <c r="BE34" i="6"/>
  <c r="BF34" i="6"/>
  <c r="AV35" i="6"/>
  <c r="AW35" i="6"/>
  <c r="BE35" i="6"/>
  <c r="BF35" i="6"/>
  <c r="AV36" i="6"/>
  <c r="AW36" i="6"/>
  <c r="BE36" i="6"/>
  <c r="BF36" i="6"/>
  <c r="AV37" i="6"/>
  <c r="AW37" i="6"/>
  <c r="BE37" i="6"/>
  <c r="BF37" i="6"/>
  <c r="AV38" i="6"/>
  <c r="AW38" i="6"/>
  <c r="BE38" i="6"/>
  <c r="BF38" i="6"/>
  <c r="AV39" i="6"/>
  <c r="AW39" i="6"/>
  <c r="BE39" i="6"/>
  <c r="BF39" i="6"/>
  <c r="AV40" i="6"/>
  <c r="AW40" i="6"/>
  <c r="BE40" i="6"/>
  <c r="BF40" i="6"/>
  <c r="AV41" i="6"/>
  <c r="AW41" i="6"/>
  <c r="BE41" i="6"/>
  <c r="BF41" i="6"/>
  <c r="AV24" i="6"/>
  <c r="AW24" i="6"/>
  <c r="BE24" i="6"/>
  <c r="BF24" i="6"/>
  <c r="AV25" i="6"/>
  <c r="AW25" i="6"/>
  <c r="BE25" i="6"/>
  <c r="BF25" i="6"/>
  <c r="AV26" i="6"/>
  <c r="AW26" i="6"/>
  <c r="BE26" i="6"/>
  <c r="BF26" i="6"/>
  <c r="AV27" i="6"/>
  <c r="AW27" i="6"/>
  <c r="BE27" i="6"/>
  <c r="BF27" i="6"/>
  <c r="AV28" i="6"/>
  <c r="AW28" i="6"/>
  <c r="BE28" i="6"/>
  <c r="BF28" i="6"/>
  <c r="AV29" i="6"/>
  <c r="AW29" i="6"/>
  <c r="BE29" i="6"/>
  <c r="BF29" i="6"/>
  <c r="AV30" i="6"/>
  <c r="AW30" i="6"/>
  <c r="BE30" i="6"/>
  <c r="BF30" i="6"/>
  <c r="AV31" i="6"/>
  <c r="AW31" i="6"/>
  <c r="BE31" i="6"/>
  <c r="BF31" i="6"/>
  <c r="AV32" i="6"/>
  <c r="AW32" i="6"/>
  <c r="BE32" i="6"/>
  <c r="BF32" i="6"/>
  <c r="AV33" i="6"/>
  <c r="AW33" i="6"/>
  <c r="BE33" i="6"/>
  <c r="BF33" i="6"/>
  <c r="AV17" i="6"/>
  <c r="BE17" i="6"/>
  <c r="BF17" i="6"/>
  <c r="AV18" i="6"/>
  <c r="AW18" i="6"/>
  <c r="BE18" i="6"/>
  <c r="BF18" i="6"/>
  <c r="AV19" i="6"/>
  <c r="AW19" i="6"/>
  <c r="BE19" i="6"/>
  <c r="BF19" i="6"/>
  <c r="AV20" i="6"/>
  <c r="AW20" i="6"/>
  <c r="BE20" i="6"/>
  <c r="BF20" i="6"/>
  <c r="AV21" i="6"/>
  <c r="AW21" i="6"/>
  <c r="BE21" i="6"/>
  <c r="BF21" i="6"/>
  <c r="AV22" i="6"/>
  <c r="AW22" i="6"/>
  <c r="BE22" i="6"/>
  <c r="BF22" i="6"/>
  <c r="AV23" i="6"/>
  <c r="AW23" i="6"/>
  <c r="BE23" i="6"/>
  <c r="BF23" i="6"/>
  <c r="BF16" i="6"/>
  <c r="BE16" i="6"/>
  <c r="AV16" i="6"/>
  <c r="W23" i="6"/>
  <c r="W22" i="6"/>
  <c r="W21" i="6"/>
  <c r="W20" i="6"/>
  <c r="W19" i="6"/>
  <c r="W18" i="6"/>
  <c r="W17" i="6"/>
  <c r="W16" i="6"/>
  <c r="U23" i="6"/>
  <c r="U22" i="6"/>
  <c r="U21" i="6"/>
  <c r="U20" i="6"/>
  <c r="U19" i="6"/>
  <c r="U18" i="6"/>
  <c r="U17" i="6"/>
  <c r="U16" i="6"/>
  <c r="S23" i="6"/>
  <c r="S22" i="6"/>
  <c r="S21" i="6"/>
  <c r="S20" i="6"/>
  <c r="S19" i="6"/>
  <c r="S18" i="6"/>
  <c r="S17" i="6"/>
  <c r="S16" i="6"/>
  <c r="Q23" i="6"/>
  <c r="Q22" i="6"/>
  <c r="Q21" i="6"/>
  <c r="Q20" i="6"/>
  <c r="Q19" i="6"/>
  <c r="Q18" i="6"/>
  <c r="Q17" i="6"/>
  <c r="Q16" i="6"/>
  <c r="N23" i="6"/>
  <c r="N22" i="6"/>
  <c r="N21" i="6"/>
  <c r="N20" i="6"/>
  <c r="N19" i="6"/>
  <c r="N18" i="6"/>
  <c r="N17" i="6"/>
  <c r="N16" i="6"/>
  <c r="BU30" i="6"/>
  <c r="BL37" i="6"/>
  <c r="BN6" i="6"/>
  <c r="BW30" i="6"/>
  <c r="BN37" i="6"/>
  <c r="BP6" i="6"/>
  <c r="BY30" i="6"/>
  <c r="BP37" i="6"/>
  <c r="E1" i="3"/>
  <c r="E2" i="3"/>
  <c r="B6" i="3"/>
  <c r="Q15" i="3"/>
  <c r="R15" i="3"/>
  <c r="S15" i="3"/>
  <c r="T15" i="3"/>
  <c r="U15" i="3"/>
  <c r="V15" i="3"/>
  <c r="W15" i="3"/>
  <c r="X15" i="3"/>
  <c r="Q19" i="3"/>
  <c r="V19" i="3"/>
  <c r="Q20" i="3"/>
  <c r="V20" i="3"/>
  <c r="Q21" i="3"/>
  <c r="V21" i="3"/>
  <c r="Q22" i="3"/>
  <c r="V22" i="3"/>
  <c r="Q23" i="3"/>
  <c r="V23" i="3"/>
  <c r="Q24" i="3"/>
  <c r="V24" i="3"/>
  <c r="Q25" i="3"/>
  <c r="V25" i="3"/>
  <c r="Q26" i="3"/>
  <c r="V26" i="3"/>
  <c r="B29" i="6"/>
  <c r="B28" i="6"/>
  <c r="A29" i="6"/>
  <c r="A28" i="6"/>
  <c r="D2" i="2"/>
  <c r="D1" i="2"/>
  <c r="D2" i="15"/>
  <c r="D1" i="15"/>
  <c r="E2" i="6"/>
  <c r="E1" i="6"/>
  <c r="K12" i="1"/>
  <c r="E61" i="15"/>
  <c r="F7" i="12"/>
  <c r="J7" i="12"/>
  <c r="AV4" i="6"/>
  <c r="AY47" i="6"/>
  <c r="AV53" i="6"/>
  <c r="AY48" i="6"/>
  <c r="AV48" i="6"/>
  <c r="BA49" i="6"/>
  <c r="BD49" i="6"/>
  <c r="A27" i="6"/>
  <c r="B27" i="6"/>
  <c r="AW49" i="6"/>
  <c r="AY49" i="6"/>
  <c r="BE49" i="6"/>
  <c r="T66" i="6"/>
  <c r="AX54" i="6"/>
  <c r="AY55" i="6"/>
  <c r="AV55" i="6"/>
  <c r="BY14" i="6"/>
  <c r="BE47" i="6"/>
  <c r="C3" i="12"/>
  <c r="B8" i="2"/>
  <c r="A6" i="6"/>
  <c r="BA48" i="6"/>
  <c r="BB47" i="6"/>
  <c r="AZ47" i="6"/>
  <c r="AW48" i="6"/>
  <c r="AW47" i="6"/>
  <c r="BC48" i="6"/>
  <c r="BE48" i="6"/>
  <c r="AW53" i="6"/>
  <c r="BA47" i="6"/>
  <c r="AY53" i="6"/>
  <c r="BC49" i="6"/>
  <c r="AY54" i="6"/>
  <c r="BC47" i="6"/>
  <c r="AW55" i="6"/>
  <c r="AW54" i="6"/>
  <c r="AV47" i="6"/>
  <c r="BD47" i="6"/>
  <c r="AX47" i="6"/>
  <c r="AX55" i="6"/>
  <c r="AX53" i="6"/>
  <c r="AZ48" i="6"/>
  <c r="AX48" i="6"/>
  <c r="AV54" i="6"/>
  <c r="BB49" i="6"/>
  <c r="BD48" i="6"/>
  <c r="BB48" i="6"/>
  <c r="AV49" i="6"/>
  <c r="AX49" i="6"/>
  <c r="AZ49" i="6"/>
  <c r="BL5" i="6"/>
  <c r="BY6" i="6"/>
  <c r="BP5" i="6"/>
  <c r="BY28" i="6"/>
  <c r="BY21" i="6"/>
  <c r="BW14" i="6"/>
  <c r="BN5" i="6"/>
  <c r="BW28" i="6"/>
  <c r="BW6" i="6"/>
  <c r="BW21" i="6"/>
  <c r="AV15" i="6"/>
  <c r="BU14" i="6"/>
  <c r="BU21" i="6"/>
  <c r="BU28" i="6"/>
  <c r="BU6" i="6"/>
  <c r="BG49" i="6"/>
  <c r="BF49" i="6"/>
  <c r="AZ55" i="6"/>
  <c r="BA55" i="6"/>
  <c r="AV14" i="6"/>
  <c r="C28" i="12"/>
  <c r="N26" i="12"/>
  <c r="N28" i="12"/>
  <c r="C26" i="12"/>
  <c r="BF48" i="6"/>
  <c r="BG48" i="6"/>
  <c r="AZ54" i="6"/>
  <c r="BA54" i="6"/>
  <c r="BF15" i="6"/>
  <c r="BE15" i="6"/>
  <c r="BW7" i="6"/>
  <c r="CA30" i="6"/>
  <c r="CC29" i="6"/>
  <c r="CB29" i="6"/>
  <c r="CA29" i="6"/>
  <c r="BU7" i="6"/>
  <c r="BU15" i="6"/>
  <c r="BU22" i="6"/>
  <c r="BU29" i="6"/>
  <c r="BL36" i="6"/>
  <c r="BW23" i="6"/>
  <c r="BN28" i="6"/>
  <c r="BN32" i="6"/>
  <c r="BW16" i="6"/>
  <c r="BN21" i="6"/>
  <c r="BN25" i="6"/>
  <c r="BW8" i="6"/>
  <c r="BN14" i="6"/>
  <c r="BN18" i="6"/>
  <c r="BW15" i="6"/>
  <c r="BW22" i="6"/>
  <c r="BW29" i="6"/>
  <c r="BN36" i="6"/>
  <c r="BY23" i="6"/>
  <c r="BP28" i="6"/>
  <c r="BP32" i="6"/>
  <c r="BY16" i="6"/>
  <c r="BP21" i="6"/>
  <c r="BP25" i="6"/>
  <c r="BY8" i="6"/>
  <c r="BP14" i="6"/>
  <c r="BP18" i="6"/>
  <c r="BY7" i="6"/>
  <c r="BY15" i="6"/>
  <c r="BY22" i="6"/>
  <c r="BY29" i="6"/>
  <c r="BP36" i="6"/>
  <c r="AD60" i="6"/>
  <c r="AC60" i="6"/>
  <c r="BK31" i="6"/>
  <c r="BO31" i="6"/>
  <c r="BK29" i="6"/>
  <c r="BO29" i="6"/>
  <c r="BN31" i="6"/>
  <c r="BN29" i="6"/>
  <c r="BK30" i="6"/>
  <c r="BM30" i="6"/>
  <c r="BM29" i="6"/>
  <c r="BL30" i="6"/>
  <c r="BL29" i="6"/>
  <c r="BQ31" i="6"/>
  <c r="BQ30" i="6"/>
  <c r="BP31" i="6"/>
  <c r="BP30" i="6"/>
  <c r="CC22" i="6"/>
  <c r="CB22" i="6"/>
  <c r="CA22" i="6"/>
  <c r="BK24" i="6"/>
  <c r="BQ24" i="6"/>
  <c r="BK23" i="6"/>
  <c r="BQ23" i="6"/>
  <c r="BP24" i="6"/>
  <c r="BP23" i="6"/>
  <c r="BO24" i="6"/>
  <c r="BK22" i="6"/>
  <c r="BO22" i="6"/>
  <c r="BN24" i="6"/>
  <c r="BN22" i="6"/>
  <c r="BM23" i="6"/>
  <c r="BM22" i="6"/>
  <c r="BL23" i="6"/>
  <c r="BL22" i="6"/>
  <c r="AZ53" i="6"/>
  <c r="BF47" i="6"/>
  <c r="BA53" i="6"/>
  <c r="BG47" i="6"/>
  <c r="CC15" i="6"/>
  <c r="CB15" i="6"/>
  <c r="CA15" i="6"/>
  <c r="BK17" i="6"/>
  <c r="BN17" i="6"/>
  <c r="BK15" i="6"/>
  <c r="BN15" i="6"/>
  <c r="BK16" i="6"/>
  <c r="BL16" i="6"/>
  <c r="BE14" i="6"/>
  <c r="BL15" i="6"/>
  <c r="BP17" i="6"/>
  <c r="BP16" i="6"/>
  <c r="BF14" i="6"/>
  <c r="CC7" i="6"/>
  <c r="CB7" i="6"/>
  <c r="CA7" i="6"/>
  <c r="I2" i="2"/>
</calcChain>
</file>

<file path=xl/sharedStrings.xml><?xml version="1.0" encoding="utf-8"?>
<sst xmlns="http://schemas.openxmlformats.org/spreadsheetml/2006/main" count="1564" uniqueCount="379">
  <si>
    <t>Listes Deroulantes</t>
  </si>
  <si>
    <t>Gestion Horaires et Tables</t>
  </si>
  <si>
    <t xml:space="preserve"> </t>
  </si>
  <si>
    <t>Dates</t>
  </si>
  <si>
    <t>Heure</t>
  </si>
  <si>
    <t>Table</t>
  </si>
  <si>
    <t>2015 - 2016</t>
  </si>
  <si>
    <t>1 - 3</t>
  </si>
  <si>
    <t>Préparation de la Compétition</t>
  </si>
  <si>
    <t>2016 - 2017</t>
  </si>
  <si>
    <t>2 - 3</t>
  </si>
  <si>
    <t>2017 - 2018</t>
  </si>
  <si>
    <t>1 - 2</t>
  </si>
  <si>
    <t>2018 - 2019</t>
  </si>
  <si>
    <t>2019 - 2020</t>
  </si>
  <si>
    <t>2020 - 2021</t>
  </si>
  <si>
    <t>Saison :</t>
  </si>
  <si>
    <t>Date :</t>
  </si>
  <si>
    <t>Partie</t>
  </si>
  <si>
    <t>Lieu :</t>
  </si>
  <si>
    <t>Compétition :</t>
  </si>
  <si>
    <t>Tableau :</t>
  </si>
  <si>
    <t>1er</t>
  </si>
  <si>
    <t>Seules les cases jaunes sont à modifier suivant vos horaires</t>
  </si>
  <si>
    <t>Organisateur :</t>
  </si>
  <si>
    <t>Adresse :</t>
  </si>
  <si>
    <t xml:space="preserve">Idem pour la numérotation des tables </t>
  </si>
  <si>
    <t>1 - 4</t>
  </si>
  <si>
    <t>E-Mail :</t>
  </si>
  <si>
    <t>Juge Arbitre :</t>
  </si>
  <si>
    <t>Janvier</t>
  </si>
  <si>
    <t>Fevrier</t>
  </si>
  <si>
    <t>Mars</t>
  </si>
  <si>
    <t>Avril</t>
  </si>
  <si>
    <t>Mai</t>
  </si>
  <si>
    <t>Juin</t>
  </si>
  <si>
    <t>Juillet</t>
  </si>
  <si>
    <t>Août</t>
  </si>
  <si>
    <t>Septembre</t>
  </si>
  <si>
    <t>Octobre</t>
  </si>
  <si>
    <t>Novembre</t>
  </si>
  <si>
    <t>Décembre</t>
  </si>
  <si>
    <t>1 et 2</t>
  </si>
  <si>
    <t>2 et 3</t>
  </si>
  <si>
    <t>3 et 4</t>
  </si>
  <si>
    <t>4 et 5</t>
  </si>
  <si>
    <t>5 et 6</t>
  </si>
  <si>
    <t>6 et 7</t>
  </si>
  <si>
    <t>7 et 8</t>
  </si>
  <si>
    <t>8 et 9</t>
  </si>
  <si>
    <t>9 et 10</t>
  </si>
  <si>
    <t>10 et 11</t>
  </si>
  <si>
    <t>11 et 12</t>
  </si>
  <si>
    <t>12 et 13</t>
  </si>
  <si>
    <t>13 et 14</t>
  </si>
  <si>
    <t>14 et 15</t>
  </si>
  <si>
    <t>15 et 16</t>
  </si>
  <si>
    <t>16 et 17</t>
  </si>
  <si>
    <t>17 et 18</t>
  </si>
  <si>
    <t>18 et 19</t>
  </si>
  <si>
    <t>19 et 20</t>
  </si>
  <si>
    <t>20 et 21</t>
  </si>
  <si>
    <t>21 et 22</t>
  </si>
  <si>
    <t>22 et 23</t>
  </si>
  <si>
    <t>23 et 24</t>
  </si>
  <si>
    <t>24 et 25</t>
  </si>
  <si>
    <t>25 et 26</t>
  </si>
  <si>
    <t>26 et 27</t>
  </si>
  <si>
    <t>27 et 28</t>
  </si>
  <si>
    <t>28 et 29</t>
  </si>
  <si>
    <t>29 et 30</t>
  </si>
  <si>
    <t>30 et 1er</t>
  </si>
  <si>
    <t>30 et 31</t>
  </si>
  <si>
    <t>31 et 1er</t>
  </si>
  <si>
    <t>Lundi</t>
  </si>
  <si>
    <t>Mardi</t>
  </si>
  <si>
    <t>Mercredi</t>
  </si>
  <si>
    <t>Jeudi</t>
  </si>
  <si>
    <t>Vendredi</t>
  </si>
  <si>
    <t>Samedi</t>
  </si>
  <si>
    <t>Dimanche</t>
  </si>
  <si>
    <t>J</t>
  </si>
  <si>
    <t>(</t>
  </si>
  <si>
    <t>2021 - 2022</t>
  </si>
  <si>
    <t>2022 - 2023</t>
  </si>
  <si>
    <t>2023 - 2024</t>
  </si>
  <si>
    <t>Doss.</t>
  </si>
  <si>
    <t>Noms - prénoms</t>
  </si>
  <si>
    <t>Points</t>
  </si>
  <si>
    <t>Associacions</t>
  </si>
  <si>
    <t>Doss</t>
  </si>
  <si>
    <t>Noms -Prénoms</t>
  </si>
  <si>
    <t>Associations</t>
  </si>
  <si>
    <r>
      <t xml:space="preserve">   Débloquer </t>
    </r>
    <r>
      <rPr>
        <sz val="20"/>
        <color indexed="8"/>
        <rFont val="Wingdings 2"/>
        <family val="1"/>
        <charset val="2"/>
      </rPr>
      <t>C</t>
    </r>
  </si>
  <si>
    <r>
      <t xml:space="preserve">   RAZ </t>
    </r>
    <r>
      <rPr>
        <sz val="20"/>
        <color indexed="8"/>
        <rFont val="Wingdings 2"/>
        <family val="1"/>
        <charset val="2"/>
      </rPr>
      <t>C</t>
    </r>
  </si>
  <si>
    <t>Joueur 1</t>
  </si>
  <si>
    <t>Joueur 2</t>
  </si>
  <si>
    <t>Joueur 3</t>
  </si>
  <si>
    <t>IMPRIMER</t>
  </si>
  <si>
    <t>Classement avant départage</t>
  </si>
  <si>
    <t>Rang</t>
  </si>
  <si>
    <t>A jouer</t>
  </si>
  <si>
    <t>Jouées</t>
  </si>
  <si>
    <t>1er DEPARTAGE</t>
  </si>
  <si>
    <t>Départage aux parties Niveau 1</t>
  </si>
  <si>
    <t>Clt après départage au parties</t>
  </si>
  <si>
    <t>Parties</t>
  </si>
  <si>
    <t>Forfaits</t>
  </si>
  <si>
    <t>Manches</t>
  </si>
  <si>
    <t>N°</t>
  </si>
  <si>
    <t>NOM Prénom</t>
  </si>
  <si>
    <t>Dossard</t>
  </si>
  <si>
    <t>Association</t>
  </si>
  <si>
    <t>Clt après départage au manches</t>
  </si>
  <si>
    <t>Total</t>
  </si>
  <si>
    <t>Manche 1</t>
  </si>
  <si>
    <t>Manche 2</t>
  </si>
  <si>
    <t>Manche 3</t>
  </si>
  <si>
    <t>Manche 4</t>
  </si>
  <si>
    <t>Manche 5</t>
  </si>
  <si>
    <t>J1</t>
  </si>
  <si>
    <t>J2</t>
  </si>
  <si>
    <t>Départage aux manches Niveau 1</t>
  </si>
  <si>
    <t>A/F (1)</t>
  </si>
  <si>
    <t>contre</t>
  </si>
  <si>
    <t>Scores</t>
  </si>
  <si>
    <t>Points parties</t>
  </si>
  <si>
    <t>Clt après départage au points</t>
  </si>
  <si>
    <t>J3</t>
  </si>
  <si>
    <t>-</t>
  </si>
  <si>
    <t>Manche 6</t>
  </si>
  <si>
    <t>Manche 7</t>
  </si>
  <si>
    <t>(1)  A = Abandon ou disqualification en cours de partie
      F = Forfait, disqualification en dehors d’une partie ou refus de jouer</t>
  </si>
  <si>
    <t xml:space="preserve">Total points parties : </t>
  </si>
  <si>
    <t xml:space="preserve">Classement : </t>
  </si>
  <si>
    <t>Départage aux points Niveau 1</t>
  </si>
  <si>
    <t>CLASSEMENT</t>
  </si>
  <si>
    <t>Dos.</t>
  </si>
  <si>
    <t>Nom et signature</t>
  </si>
  <si>
    <t>du juge arbitre</t>
  </si>
  <si>
    <t>2ème</t>
  </si>
  <si>
    <t>3ème</t>
  </si>
  <si>
    <t>4ème</t>
  </si>
  <si>
    <r>
      <t xml:space="preserve">Total des victoires </t>
    </r>
    <r>
      <rPr>
        <sz val="11"/>
        <color indexed="8"/>
        <rFont val="Wingdings"/>
        <charset val="2"/>
      </rPr>
      <t>è</t>
    </r>
  </si>
  <si>
    <t>Classement après 3ème départage</t>
  </si>
  <si>
    <t>Heure :</t>
  </si>
  <si>
    <t>Table :</t>
  </si>
  <si>
    <t xml:space="preserve">Arbitre : </t>
  </si>
  <si>
    <t>MANCHES</t>
  </si>
  <si>
    <t>PARTIE</t>
  </si>
  <si>
    <t>Premier service : GAUCHE - DROITE</t>
  </si>
  <si>
    <t>CARTONS</t>
  </si>
  <si>
    <t>J+R 1</t>
  </si>
  <si>
    <t>J+R 2</t>
  </si>
  <si>
    <t>Signature de l' Arbitre :</t>
  </si>
  <si>
    <t>Sitôt la partie terminée ; rapporter cette fiche à la table du Juge Arbitre;</t>
  </si>
  <si>
    <t>Trier la liste par :</t>
  </si>
  <si>
    <r>
      <t xml:space="preserve">Classements </t>
    </r>
    <r>
      <rPr>
        <sz val="20"/>
        <color indexed="8"/>
        <rFont val="Wingdings 2"/>
        <family val="1"/>
        <charset val="2"/>
      </rPr>
      <t>C</t>
    </r>
  </si>
  <si>
    <r>
      <t xml:space="preserve">Dossards </t>
    </r>
    <r>
      <rPr>
        <sz val="20"/>
        <color indexed="8"/>
        <rFont val="Wingdings 2"/>
        <family val="1"/>
        <charset val="2"/>
      </rPr>
      <t>C</t>
    </r>
  </si>
  <si>
    <r>
      <t xml:space="preserve">Débloquer </t>
    </r>
    <r>
      <rPr>
        <sz val="20"/>
        <color indexed="8"/>
        <rFont val="Wingdings 2"/>
        <family val="1"/>
        <charset val="2"/>
      </rPr>
      <t>C</t>
    </r>
  </si>
  <si>
    <r>
      <t xml:space="preserve">RAZ </t>
    </r>
    <r>
      <rPr>
        <sz val="20"/>
        <color indexed="8"/>
        <rFont val="Wingdings 2"/>
        <family val="1"/>
        <charset val="2"/>
      </rPr>
      <t>C</t>
    </r>
  </si>
  <si>
    <t>Noms - Prénoms</t>
  </si>
  <si>
    <t>Clubs</t>
  </si>
  <si>
    <r>
      <t xml:space="preserve">Classement </t>
    </r>
    <r>
      <rPr>
        <sz val="20"/>
        <color indexed="8"/>
        <rFont val="Wingdings 2"/>
        <family val="1"/>
        <charset val="2"/>
      </rPr>
      <t>C</t>
    </r>
  </si>
  <si>
    <t>Forfaits excusés</t>
  </si>
  <si>
    <t>Forfaits non excusés</t>
  </si>
  <si>
    <t>Le Juge-Arbitre :</t>
  </si>
  <si>
    <t>MODE D'EMPLOI</t>
  </si>
  <si>
    <t>Lisez bien les explications pour un emploi simplifié</t>
  </si>
  <si>
    <t>Préparation du tableau : Onglet "Préparation"</t>
  </si>
  <si>
    <t>Onglet "Liste"</t>
  </si>
  <si>
    <t>C'est dans cet onglet que vous renseignerez le N° de dossard ainsi que toutes les informations concernants les joueurs(ses)</t>
  </si>
  <si>
    <t>Onglet "Poules"</t>
  </si>
  <si>
    <r>
      <t xml:space="preserve">Alors qu'une manche gagnée 12-14 par le second joueur sera noté </t>
    </r>
    <r>
      <rPr>
        <b/>
        <sz val="12"/>
        <rFont val="Calibri"/>
        <family val="2"/>
      </rPr>
      <t>-12</t>
    </r>
  </si>
  <si>
    <t>La retranscription des victoires se fait alors automatiquement sur la poule.</t>
  </si>
  <si>
    <r>
      <t>Un joueur forfait pour sa partie doit être noté "F"</t>
    </r>
    <r>
      <rPr>
        <b/>
        <u/>
        <sz val="12"/>
        <color indexed="10"/>
        <rFont val="Calibri"/>
        <family val="2"/>
      </rPr>
      <t xml:space="preserve"> dans la colonne "A/F".</t>
    </r>
  </si>
  <si>
    <t>Ne pas noter de score dans les cases des manches de la partie concernée !</t>
  </si>
  <si>
    <r>
      <t>Un joueur qui abandonne en cours de partie doit être noté "A"</t>
    </r>
    <r>
      <rPr>
        <b/>
        <u/>
        <sz val="12"/>
        <color indexed="10"/>
        <rFont val="Calibri"/>
        <family val="2"/>
      </rPr>
      <t xml:space="preserve"> dans la colonne "A/F".</t>
    </r>
  </si>
  <si>
    <t>Notez le score au moment de l'abandon dans la manche concernée et complétez si besoin par "00 ou -00" pour obtenir 3 manches gagnantes.</t>
  </si>
  <si>
    <t>Pour imprimer les poules, un simple clic sur le bouton vert "Feuille de poule" dans le cadre "IMPRIMER" lancera l'impression,
il en est de même pour les fiches de parties, cliquez sur le bouton vert "Fiches de Parties"</t>
  </si>
  <si>
    <t>Onglet "Classement"</t>
  </si>
  <si>
    <t>Le classement se fait automatiquement, vous n'avez rien à remplir sur cet onglet hormis les forfaits excusés ou non. Saisir uniquement le N° de dossard.</t>
  </si>
  <si>
    <t>ATTENTION : Vous n'avez rien à faire sur l'onglet fiche "F_Parties" qui contient toutes les fiches de parties</t>
  </si>
  <si>
    <t>Protection :</t>
  </si>
  <si>
    <t xml:space="preserve">Une protection est faite pour éviter la perte des données. </t>
  </si>
  <si>
    <t>Il n'y a pas lieu de déprotéger ces feuilles sauf la perte de données à vos risques exclusifs.</t>
  </si>
  <si>
    <t>Ce logiciel est mis gracieusement à votre disposition alors respectez en les règles d'utilisation pour votre confort.</t>
  </si>
  <si>
    <t>Ne pas supprimer de lignes sinon risque de pertes de données.</t>
  </si>
  <si>
    <t>Pour le renvoi des résultats :</t>
  </si>
  <si>
    <t>Pensez à conserver le fichier dans le format auquel il vous a été envoyé, cela nous permet de récupérer les informations en direct et retournez nous le fichier complété.</t>
  </si>
  <si>
    <t>Pour autoriser la mise à blanc des poules, cliquez sur le bouton " Débloquer", vous pouvez ensuite faire la mise à blanc des poules à l'aide du bouton "RAZ".</t>
  </si>
  <si>
    <t>1ère possibilité : Aucune cellule en surbrillance, vos poules sont prêtes !!</t>
  </si>
  <si>
    <t>2ème possibilité : Plusieurs cellules en surbrillance, dans ce cas, apportez les modifications nécessaires en saisissant directement les N° de dossard sans oublier de respecter les règlements en vigueur.</t>
  </si>
  <si>
    <t>Quand plus aucune cellule n'est en surbrillance, vos poules sont prêtes !!</t>
  </si>
  <si>
    <r>
      <t xml:space="preserve">Saisir les points de chaque manche. Exemple un manche gagnée par le premier joueur 13-11 sera noté </t>
    </r>
    <r>
      <rPr>
        <b/>
        <sz val="12"/>
        <rFont val="Calibri"/>
        <family val="2"/>
      </rPr>
      <t>11</t>
    </r>
  </si>
  <si>
    <t>ATTENTION : Pour noter "-00", il suffit de noter "-0,01" dans la cellule concernée</t>
  </si>
  <si>
    <t>Pour faire la mise à blanc des scores, procédez de la même façon que pour l'onglet "Poules". Assurez vous que le bouton "RAZ" soit bien au rouge avant de commencer la saisie des résultats cela vous évitera peut être une mauvaise surprise …</t>
  </si>
  <si>
    <t>Une fois remplies toutes les informations nécessaires, vous êtes prêt à remonter les résultats à qui de droit</t>
  </si>
  <si>
    <r>
      <t xml:space="preserve">Tri des joueurs : soit par classements soit par n° de dossards. </t>
    </r>
    <r>
      <rPr>
        <sz val="12"/>
        <color indexed="10"/>
        <rFont val="Calibri"/>
        <family val="2"/>
      </rPr>
      <t>ATTENTION : l'ordre des joueurs est important pour la composition des poules.</t>
    </r>
  </si>
  <si>
    <t>Renseignez les champs à l'aide de menus déroulants et saisissez directement le lieu ainsi que le nom du Juge-Arbitre dans les cellules prévues à cet effet. Le choix de la catégorie donnera la couleur appropriée au tableau. 
Remplissez les tableaux "horaires et tables" en fonction de votre POT</t>
  </si>
  <si>
    <t>Championnat de France</t>
  </si>
  <si>
    <t>Championnat de France Jeunes</t>
  </si>
  <si>
    <t>Championnat de France Vétérans</t>
  </si>
  <si>
    <t>Critérium Fédéral</t>
  </si>
  <si>
    <t>Tournoi</t>
  </si>
  <si>
    <t>OPEN Debout</t>
  </si>
  <si>
    <t>OPEN Assis</t>
  </si>
  <si>
    <t>1er Tour</t>
  </si>
  <si>
    <t>2ème Tour</t>
  </si>
  <si>
    <t>3ème Tour</t>
  </si>
  <si>
    <t>4ème Tour</t>
  </si>
  <si>
    <t>FEDERATION FRANCAISE</t>
  </si>
  <si>
    <t>HANDISPORT</t>
  </si>
  <si>
    <t>Classe</t>
  </si>
  <si>
    <t>Zone</t>
  </si>
  <si>
    <t>1 - 8</t>
  </si>
  <si>
    <t>3 - 6</t>
  </si>
  <si>
    <t>6 - 7</t>
  </si>
  <si>
    <t>5 - 6</t>
  </si>
  <si>
    <t>N° Licence</t>
  </si>
  <si>
    <t>Pts FFTT</t>
  </si>
  <si>
    <t>N° de Licence</t>
  </si>
  <si>
    <t>5ème</t>
  </si>
  <si>
    <r>
      <t xml:space="preserve">  Feuille de Poule </t>
    </r>
    <r>
      <rPr>
        <sz val="12"/>
        <color indexed="8"/>
        <rFont val="Wingdings 2"/>
        <family val="1"/>
        <charset val="2"/>
      </rPr>
      <t>C</t>
    </r>
  </si>
  <si>
    <r>
      <t xml:space="preserve">    Débloquer </t>
    </r>
    <r>
      <rPr>
        <sz val="12"/>
        <color indexed="8"/>
        <rFont val="Wingdings 2"/>
        <family val="1"/>
        <charset val="2"/>
      </rPr>
      <t>C</t>
    </r>
  </si>
  <si>
    <r>
      <t xml:space="preserve">   RAZ </t>
    </r>
    <r>
      <rPr>
        <sz val="12"/>
        <color indexed="8"/>
        <rFont val="Wingdings 2"/>
        <family val="1"/>
        <charset val="2"/>
      </rPr>
      <t>C</t>
    </r>
  </si>
  <si>
    <t>DOSSARDS A PLACER DANS LA POULE</t>
  </si>
  <si>
    <t>Ordre des parties des          4er tours</t>
  </si>
  <si>
    <t>2 - 7</t>
  </si>
  <si>
    <t>4 - 5</t>
  </si>
  <si>
    <t>1 - 7</t>
  </si>
  <si>
    <t>6 - 8</t>
  </si>
  <si>
    <t>2 - 5</t>
  </si>
  <si>
    <t>3 - 4</t>
  </si>
  <si>
    <t>1 - 6</t>
  </si>
  <si>
    <t>5 - 7</t>
  </si>
  <si>
    <t>4 - 8</t>
  </si>
  <si>
    <t>1 - 5</t>
  </si>
  <si>
    <t>4 - 6</t>
  </si>
  <si>
    <t>3 - 7</t>
  </si>
  <si>
    <t>2 - 8</t>
  </si>
  <si>
    <t>J4</t>
  </si>
  <si>
    <t>J5</t>
  </si>
  <si>
    <t>J6</t>
  </si>
  <si>
    <t>J7</t>
  </si>
  <si>
    <t>J8</t>
  </si>
  <si>
    <t>6ème</t>
  </si>
  <si>
    <t>7ème</t>
  </si>
  <si>
    <t>3 - 5</t>
  </si>
  <si>
    <t>2 - 6</t>
  </si>
  <si>
    <t>7 - 8</t>
  </si>
  <si>
    <t>2 - 4</t>
  </si>
  <si>
    <t>5 - 8</t>
  </si>
  <si>
    <t>3 - 8</t>
  </si>
  <si>
    <t>4 - 7</t>
  </si>
  <si>
    <r>
      <t xml:space="preserve">     Parties Tour 1 </t>
    </r>
    <r>
      <rPr>
        <sz val="12"/>
        <color indexed="8"/>
        <rFont val="Wingdings 2"/>
        <family val="1"/>
        <charset val="2"/>
      </rPr>
      <t>C</t>
    </r>
  </si>
  <si>
    <r>
      <t xml:space="preserve">     Parties Tour 2 </t>
    </r>
    <r>
      <rPr>
        <sz val="12"/>
        <color indexed="8"/>
        <rFont val="Wingdings 2"/>
        <family val="1"/>
        <charset val="2"/>
      </rPr>
      <t>C</t>
    </r>
  </si>
  <si>
    <r>
      <t xml:space="preserve">     Parties Tour 3 </t>
    </r>
    <r>
      <rPr>
        <sz val="12"/>
        <color indexed="8"/>
        <rFont val="Wingdings 2"/>
        <family val="1"/>
        <charset val="2"/>
      </rPr>
      <t>C</t>
    </r>
  </si>
  <si>
    <r>
      <t xml:space="preserve">     Parties Tour 4 </t>
    </r>
    <r>
      <rPr>
        <sz val="12"/>
        <color indexed="8"/>
        <rFont val="Wingdings 2"/>
        <family val="1"/>
        <charset val="2"/>
      </rPr>
      <t>C</t>
    </r>
  </si>
  <si>
    <r>
      <t xml:space="preserve">     Parties Tour 5 </t>
    </r>
    <r>
      <rPr>
        <sz val="12"/>
        <color indexed="8"/>
        <rFont val="Wingdings 2"/>
        <family val="1"/>
        <charset val="2"/>
      </rPr>
      <t>C</t>
    </r>
  </si>
  <si>
    <r>
      <t xml:space="preserve">     Parties Tour 6 </t>
    </r>
    <r>
      <rPr>
        <sz val="12"/>
        <color indexed="8"/>
        <rFont val="Wingdings 2"/>
        <family val="1"/>
        <charset val="2"/>
      </rPr>
      <t>C</t>
    </r>
  </si>
  <si>
    <r>
      <t xml:space="preserve">     Parties Tour 7 </t>
    </r>
    <r>
      <rPr>
        <sz val="12"/>
        <color indexed="8"/>
        <rFont val="Wingdings 2"/>
        <family val="1"/>
        <charset val="2"/>
      </rPr>
      <t>C</t>
    </r>
  </si>
  <si>
    <t>La poule se remplie automatiquement. Il en est de même pour les fiches de parties.</t>
  </si>
  <si>
    <r>
      <t xml:space="preserve">Lorsque tous les scores sont rentrés un classement des joueurs est fait. Les déparages sont à faire par le Juge-Arbitre. Pour obtenir le classement il suffit de noter la position de chaque joueur en bas de la poule, juste sous le total des points de chacun. 
</t>
    </r>
    <r>
      <rPr>
        <b/>
        <sz val="12"/>
        <color indexed="49"/>
        <rFont val="Calibri"/>
        <family val="2"/>
      </rPr>
      <t>LE TABLEAU CLASSEMENT SE REMPLI AUTOMATIQUEMENT DES QUE VOUS AUREZ RENSEIGNE LA POSITION DES JOUEURS</t>
    </r>
  </si>
  <si>
    <t>Nat 1A</t>
  </si>
  <si>
    <t>Nat 1B</t>
  </si>
  <si>
    <t>Nat 2A Nord</t>
  </si>
  <si>
    <t>Nat 2A Sud</t>
  </si>
  <si>
    <t>Nat 2B Nord</t>
  </si>
  <si>
    <t>Nat 2B Sud</t>
  </si>
  <si>
    <t>Nat 3A Nord-Ouest</t>
  </si>
  <si>
    <t>Nat 3A Nord-Est</t>
  </si>
  <si>
    <t>Nat 3A Sud-Est</t>
  </si>
  <si>
    <t>Nat 3A Sud-Ouest</t>
  </si>
  <si>
    <t>Nat 3B Nord-Ouest</t>
  </si>
  <si>
    <t>Nat 3B Nord-Est</t>
  </si>
  <si>
    <t>Nat 3B Sud-Est</t>
  </si>
  <si>
    <t>Nat 3B Sud-Ouest</t>
  </si>
  <si>
    <t>Ile de France</t>
  </si>
  <si>
    <t>Hauts de France</t>
  </si>
  <si>
    <t>Grand-Est</t>
  </si>
  <si>
    <t>Bourgogne - Franche-Comté</t>
  </si>
  <si>
    <t>Bretagne</t>
  </si>
  <si>
    <t>Pays de Loire</t>
  </si>
  <si>
    <t>Normandie</t>
  </si>
  <si>
    <t>Centre</t>
  </si>
  <si>
    <t>Auvergne - Rhône-Alpes</t>
  </si>
  <si>
    <t>PACA</t>
  </si>
  <si>
    <t>Occitanie</t>
  </si>
  <si>
    <t>Nouvelle-Aquitaine</t>
  </si>
  <si>
    <t>GROUPE A</t>
  </si>
  <si>
    <t>Groupe A :</t>
  </si>
  <si>
    <t xml:space="preserve">Groupe B : </t>
  </si>
  <si>
    <t>GROUPE B</t>
  </si>
  <si>
    <t>1ère Partie</t>
  </si>
  <si>
    <t>2ème Partie</t>
  </si>
  <si>
    <t>3ème Partie</t>
  </si>
  <si>
    <t>4ème Partie</t>
  </si>
  <si>
    <t>5ème Partie</t>
  </si>
  <si>
    <t>6ème Partie</t>
  </si>
  <si>
    <t>7ème Partie</t>
  </si>
  <si>
    <t>8ème Partie</t>
  </si>
  <si>
    <t>9ème Partie</t>
  </si>
  <si>
    <t>10ème Partie</t>
  </si>
  <si>
    <t>11ème Partie</t>
  </si>
  <si>
    <t>12ème Partie</t>
  </si>
  <si>
    <t>13ème Partie</t>
  </si>
  <si>
    <t>14ème Partie</t>
  </si>
  <si>
    <t>15ème Partie</t>
  </si>
  <si>
    <t>16ème Partie</t>
  </si>
  <si>
    <t>17ème Partie</t>
  </si>
  <si>
    <t>18ème Partie</t>
  </si>
  <si>
    <t>19ème Partie</t>
  </si>
  <si>
    <t>20ème Partie</t>
  </si>
  <si>
    <t>21ème Partie</t>
  </si>
  <si>
    <t>22ème Partie</t>
  </si>
  <si>
    <t>23ème Partie</t>
  </si>
  <si>
    <t>24ème Partie</t>
  </si>
  <si>
    <t>25ème Partie</t>
  </si>
  <si>
    <t>26ème Partie</t>
  </si>
  <si>
    <t>27ème Partie</t>
  </si>
  <si>
    <t>28ème Partie</t>
  </si>
  <si>
    <t>GROUPE A - TOUR 1</t>
  </si>
  <si>
    <t>GROUPE A - TOUR 2</t>
  </si>
  <si>
    <t>GROUPE A - TOUR 3</t>
  </si>
  <si>
    <t>GROUPE A - TOUR 4</t>
  </si>
  <si>
    <t>GROUPE A - TOUR 5</t>
  </si>
  <si>
    <t>GROUPE A - TOUR 6</t>
  </si>
  <si>
    <t>GROUPE A - TOUR 7</t>
  </si>
  <si>
    <t>GROUPE B - TOUR 7</t>
  </si>
  <si>
    <t>GROUPE B - TOUR 6</t>
  </si>
  <si>
    <t>GROUPE B - TOUR 5</t>
  </si>
  <si>
    <t>GROUPE B - TOUR 4</t>
  </si>
  <si>
    <t>GROUPE B - TOUR 3</t>
  </si>
  <si>
    <t>GROUPE B - TOUR 2</t>
  </si>
  <si>
    <t>GROUPE b - TOUR 1</t>
  </si>
  <si>
    <t>Onglets "GROUPE A, GROUPE B"</t>
  </si>
  <si>
    <t>TOURS</t>
  </si>
  <si>
    <t>Nico Angenon</t>
  </si>
  <si>
    <t>4S Tours TT</t>
  </si>
  <si>
    <t>NO</t>
  </si>
  <si>
    <t>RUTLER Sébastien</t>
  </si>
  <si>
    <t>NE</t>
  </si>
  <si>
    <t>LE MOAL Bruno</t>
  </si>
  <si>
    <t>PLET Victorien</t>
  </si>
  <si>
    <t>DEFRENEIX Samuel</t>
  </si>
  <si>
    <t>MANIER William</t>
  </si>
  <si>
    <t>PIERROT Tristan</t>
  </si>
  <si>
    <t>FILLOU Marie-Christine</t>
  </si>
  <si>
    <t>PPN NEUVILLE EN FERRAIN</t>
  </si>
  <si>
    <t>F.O.L.C.L.O.</t>
  </si>
  <si>
    <t>US SAINT BERTHEVIN/SAINT LOUP</t>
  </si>
  <si>
    <t>CTT DEOLS</t>
  </si>
  <si>
    <t>CGL SUD OISE TT</t>
  </si>
  <si>
    <t>TT JOUE LES TOURS</t>
  </si>
  <si>
    <t>SAINT-AVERTIN STT</t>
  </si>
  <si>
    <t>GOLLNISCH Laurent</t>
  </si>
  <si>
    <t>PAPIRER Alan</t>
  </si>
  <si>
    <t>HASLE Stéphane</t>
  </si>
  <si>
    <t>ADJAL Yorick</t>
  </si>
  <si>
    <t>SIREAU GOSSIAUX Florence</t>
  </si>
  <si>
    <t>KERGOSIEN Arnaud</t>
  </si>
  <si>
    <t>DUBOIS Gilles</t>
  </si>
  <si>
    <t>HENOUX Frédéric</t>
  </si>
  <si>
    <t>MOULINS LES METZ HANDISPORT</t>
  </si>
  <si>
    <t>THORIGNE-FOUILLARD TT</t>
  </si>
  <si>
    <t>A. VOISINS TT</t>
  </si>
  <si>
    <t>LE MANS SARTHE TT</t>
  </si>
  <si>
    <t>CTT CHATEAU THIERRY</t>
  </si>
  <si>
    <t>BELTRAND Arnaud</t>
  </si>
  <si>
    <t>WO</t>
  </si>
  <si>
    <t>F</t>
  </si>
  <si>
    <t>9h30</t>
  </si>
  <si>
    <t>10h30</t>
  </si>
  <si>
    <t>11h30</t>
  </si>
  <si>
    <t>13h30</t>
  </si>
  <si>
    <t>14h30</t>
  </si>
  <si>
    <t>15h30</t>
  </si>
  <si>
    <t>16h30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</si>
</sst>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40C]d\-mmm;@"/>
    <numFmt numFmtId="165" formatCode="h:mm;@"/>
    <numFmt numFmtId="166" formatCode="0#&quot; &quot;##&quot; &quot;##&quot; &quot;##&quot; &quot;##"/>
    <numFmt numFmtId="167" formatCode="[$-40C]d\ mmmm\ yyyy;@"/>
    <numFmt numFmtId="168" formatCode="0_ ;\-0\ "/>
    <numFmt numFmtId="169" formatCode="00"/>
    <numFmt numFmtId="170" formatCode="00;\-00"/>
  </numFmts>
  <fonts count="135" x14ac:knownFonts="1">
    <font>
      <sz val="12"/>
      <color theme="1"/>
      <name val="Book Antiqua"/>
      <family val="2"/>
    </font>
    <font>
      <b/>
      <sz val="12"/>
      <color indexed="8"/>
      <name val="Book Antiqua"/>
      <family val="1"/>
    </font>
    <font>
      <b/>
      <sz val="18"/>
      <color indexed="8"/>
      <name val="Book Antiqua"/>
      <family val="1"/>
    </font>
    <font>
      <b/>
      <sz val="22"/>
      <color indexed="8"/>
      <name val="Book Antiqua"/>
      <family val="1"/>
    </font>
    <font>
      <b/>
      <sz val="11"/>
      <color indexed="8"/>
      <name val="Calibri"/>
      <family val="2"/>
    </font>
    <font>
      <b/>
      <sz val="20"/>
      <color indexed="8"/>
      <name val="Book Antiqua"/>
      <family val="1"/>
    </font>
    <font>
      <sz val="11"/>
      <color indexed="8"/>
      <name val="Book Antiqua"/>
      <family val="1"/>
    </font>
    <font>
      <sz val="14"/>
      <color indexed="8"/>
      <name val="Book Antiqua"/>
      <family val="1"/>
    </font>
    <font>
      <sz val="11"/>
      <color indexed="8"/>
      <name val="Wingdings"/>
      <charset val="2"/>
    </font>
    <font>
      <b/>
      <sz val="10"/>
      <color indexed="8"/>
      <name val="Calibri"/>
      <family val="2"/>
    </font>
    <font>
      <sz val="20"/>
      <color indexed="8"/>
      <name val="Wingdings 2"/>
      <family val="1"/>
      <charset val="2"/>
    </font>
    <font>
      <sz val="12"/>
      <color indexed="8"/>
      <name val="Calibri"/>
      <family val="2"/>
    </font>
    <font>
      <sz val="24"/>
      <color indexed="8"/>
      <name val="Book Antiqua"/>
      <family val="1"/>
    </font>
    <font>
      <sz val="26"/>
      <color indexed="8"/>
      <name val="Book Antiqua"/>
      <family val="1"/>
    </font>
    <font>
      <sz val="22"/>
      <color indexed="8"/>
      <name val="Book Antiqua"/>
      <family val="1"/>
    </font>
    <font>
      <sz val="20"/>
      <color indexed="8"/>
      <name val="Calibri"/>
      <family val="2"/>
    </font>
    <font>
      <b/>
      <i/>
      <sz val="20"/>
      <color indexed="8"/>
      <name val="Book Antiqua"/>
      <family val="1"/>
    </font>
    <font>
      <sz val="11"/>
      <color indexed="9"/>
      <name val="Calibri"/>
      <family val="2"/>
    </font>
    <font>
      <sz val="10"/>
      <name val="Arial"/>
      <family val="2"/>
    </font>
    <font>
      <sz val="10"/>
      <name val="Verdana"/>
      <family val="2"/>
    </font>
    <font>
      <sz val="12"/>
      <name val="Book Antiqua"/>
      <family val="1"/>
    </font>
    <font>
      <b/>
      <sz val="12"/>
      <name val="Book Antiqua"/>
      <family val="1"/>
    </font>
    <font>
      <sz val="11"/>
      <color indexed="10"/>
      <name val="Calibri"/>
      <family val="2"/>
    </font>
    <font>
      <b/>
      <sz val="11"/>
      <name val="Book Antiqua"/>
      <family val="1"/>
    </font>
    <font>
      <sz val="8"/>
      <name val="Book Antiqua"/>
      <family val="1"/>
    </font>
    <font>
      <b/>
      <sz val="11"/>
      <color indexed="8"/>
      <name val="Book Antiqua"/>
      <family val="1"/>
    </font>
    <font>
      <sz val="12"/>
      <color indexed="8"/>
      <name val="Book Antiqua"/>
      <family val="2"/>
    </font>
    <font>
      <sz val="10"/>
      <color indexed="8"/>
      <name val="Book Antiqua"/>
      <family val="1"/>
    </font>
    <font>
      <b/>
      <sz val="10"/>
      <name val="MS Sans Serif"/>
      <family val="2"/>
    </font>
    <font>
      <sz val="10"/>
      <name val="Calibri"/>
      <family val="2"/>
    </font>
    <font>
      <b/>
      <sz val="12"/>
      <color indexed="10"/>
      <name val="Book Antiqua"/>
      <family val="1"/>
    </font>
    <font>
      <b/>
      <sz val="9"/>
      <name val="Book Antiqua"/>
      <family val="1"/>
    </font>
    <font>
      <b/>
      <sz val="14"/>
      <color indexed="10"/>
      <name val="Book Antiqua"/>
      <family val="1"/>
    </font>
    <font>
      <b/>
      <sz val="14"/>
      <name val="Book Antiqua"/>
      <family val="1"/>
    </font>
    <font>
      <sz val="16"/>
      <color indexed="8"/>
      <name val="Book Antiqua"/>
      <family val="1"/>
    </font>
    <font>
      <sz val="10"/>
      <name val="Times New Roman"/>
      <family val="1"/>
    </font>
    <font>
      <sz val="10"/>
      <name val="Book Antiqua"/>
      <family val="1"/>
    </font>
    <font>
      <sz val="14"/>
      <name val="Book Antiqua"/>
      <family val="1"/>
    </font>
    <font>
      <b/>
      <sz val="10"/>
      <name val="Times New Roman"/>
      <family val="1"/>
    </font>
    <font>
      <sz val="14"/>
      <name val="Times New Roman"/>
      <family val="1"/>
    </font>
    <font>
      <b/>
      <sz val="12"/>
      <name val="Times New Roman"/>
      <family val="1"/>
    </font>
    <font>
      <b/>
      <i/>
      <sz val="8"/>
      <name val="Times New Roman"/>
      <family val="1"/>
    </font>
    <font>
      <sz val="48"/>
      <name val="Arial"/>
      <family val="2"/>
    </font>
    <font>
      <b/>
      <sz val="72"/>
      <name val="Modern"/>
      <family val="3"/>
      <charset val="255"/>
    </font>
    <font>
      <i/>
      <sz val="10"/>
      <name val="Book Antiqua"/>
      <family val="1"/>
    </font>
    <font>
      <sz val="8"/>
      <name val="Times New Roman"/>
      <family val="1"/>
    </font>
    <font>
      <b/>
      <sz val="14"/>
      <name val="Arial"/>
      <family val="2"/>
    </font>
    <font>
      <b/>
      <sz val="18"/>
      <name val="Arial"/>
      <family val="2"/>
    </font>
    <font>
      <b/>
      <sz val="12"/>
      <name val="Arial"/>
      <family val="2"/>
    </font>
    <font>
      <b/>
      <sz val="11"/>
      <name val="Arial"/>
      <family val="2"/>
    </font>
    <font>
      <b/>
      <sz val="10"/>
      <name val="Arial"/>
      <family val="2"/>
    </font>
    <font>
      <sz val="16"/>
      <name val="Book Antiqua"/>
      <family val="1"/>
    </font>
    <font>
      <b/>
      <sz val="18"/>
      <color indexed="12"/>
      <name val="Book Antiqua"/>
      <family val="1"/>
    </font>
    <font>
      <b/>
      <sz val="22"/>
      <name val="Book Antiqua"/>
      <family val="1"/>
    </font>
    <font>
      <b/>
      <i/>
      <sz val="14"/>
      <color indexed="8"/>
      <name val="Book Antiqua"/>
      <family val="1"/>
    </font>
    <font>
      <b/>
      <sz val="10"/>
      <color indexed="10"/>
      <name val="Arial"/>
      <family val="2"/>
    </font>
    <font>
      <u/>
      <sz val="10"/>
      <color indexed="12"/>
      <name val="Times New Roman"/>
      <family val="1"/>
    </font>
    <font>
      <u/>
      <sz val="10"/>
      <color indexed="12"/>
      <name val="Arial"/>
      <family val="2"/>
    </font>
    <font>
      <b/>
      <sz val="12"/>
      <name val="Calibri"/>
      <family val="2"/>
    </font>
    <font>
      <b/>
      <sz val="14"/>
      <color indexed="10"/>
      <name val="Calibri"/>
      <family val="2"/>
    </font>
    <font>
      <b/>
      <sz val="12"/>
      <color indexed="10"/>
      <name val="Calibri"/>
      <family val="2"/>
    </font>
    <font>
      <b/>
      <sz val="20"/>
      <color indexed="10"/>
      <name val="Calibri"/>
      <family val="2"/>
    </font>
    <font>
      <b/>
      <sz val="18"/>
      <color indexed="12"/>
      <name val="Calibri"/>
      <family val="2"/>
    </font>
    <font>
      <b/>
      <sz val="14"/>
      <color indexed="12"/>
      <name val="Calibri"/>
      <family val="2"/>
    </font>
    <font>
      <sz val="12"/>
      <name val="Calibri"/>
      <family val="2"/>
    </font>
    <font>
      <b/>
      <sz val="14"/>
      <name val="Calibri"/>
      <family val="2"/>
    </font>
    <font>
      <b/>
      <u/>
      <sz val="12"/>
      <color indexed="10"/>
      <name val="Calibri"/>
      <family val="2"/>
    </font>
    <font>
      <b/>
      <sz val="18"/>
      <color indexed="10"/>
      <name val="Calibri"/>
      <family val="2"/>
    </font>
    <font>
      <sz val="12"/>
      <name val="Times New Roman"/>
      <family val="1"/>
    </font>
    <font>
      <b/>
      <sz val="16"/>
      <color indexed="10"/>
      <name val="Calibri"/>
      <family val="2"/>
    </font>
    <font>
      <u/>
      <sz val="11"/>
      <color indexed="12"/>
      <name val="Calibri"/>
      <family val="2"/>
    </font>
    <font>
      <sz val="12"/>
      <color indexed="10"/>
      <name val="Calibri"/>
      <family val="2"/>
    </font>
    <font>
      <b/>
      <sz val="16"/>
      <color indexed="8"/>
      <name val="Book Antiqua"/>
      <family val="1"/>
    </font>
    <font>
      <sz val="12"/>
      <color indexed="8"/>
      <name val="Calibri"/>
      <family val="2"/>
    </font>
    <font>
      <b/>
      <sz val="11"/>
      <name val="Book Antiqua"/>
      <family val="1"/>
    </font>
    <font>
      <b/>
      <sz val="12"/>
      <color indexed="49"/>
      <name val="Calibri"/>
      <family val="2"/>
    </font>
    <font>
      <b/>
      <sz val="11"/>
      <color indexed="8"/>
      <name val="Book Antiqua"/>
      <family val="1"/>
    </font>
    <font>
      <sz val="10"/>
      <name val="Verdana"/>
      <family val="2"/>
    </font>
    <font>
      <sz val="26"/>
      <color indexed="8"/>
      <name val="Book Antiqua"/>
      <family val="1"/>
    </font>
    <font>
      <b/>
      <i/>
      <sz val="20"/>
      <color indexed="8"/>
      <name val="Book Antiqua"/>
      <family val="1"/>
    </font>
    <font>
      <b/>
      <sz val="48"/>
      <color indexed="8"/>
      <name val="Book Antiqua"/>
      <family val="1"/>
    </font>
    <font>
      <sz val="22"/>
      <color indexed="8"/>
      <name val="Book Antiqua"/>
      <family val="1"/>
    </font>
    <font>
      <sz val="20"/>
      <color indexed="8"/>
      <name val="Calibri"/>
      <family val="2"/>
    </font>
    <font>
      <sz val="12"/>
      <color indexed="8"/>
      <name val="Wingdings 2"/>
      <family val="1"/>
      <charset val="2"/>
    </font>
    <font>
      <sz val="11"/>
      <color indexed="9"/>
      <name val="Calibri"/>
      <family val="2"/>
    </font>
    <font>
      <sz val="24"/>
      <color indexed="8"/>
      <name val="Book Antiqua"/>
      <family val="1"/>
    </font>
    <font>
      <b/>
      <i/>
      <sz val="36"/>
      <name val="Book Antiqua"/>
      <family val="1"/>
    </font>
    <font>
      <b/>
      <sz val="20"/>
      <color indexed="8"/>
      <name val="Book Antiqua"/>
      <family val="1"/>
    </font>
    <font>
      <sz val="11"/>
      <color indexed="62"/>
      <name val="Calibri"/>
      <family val="2"/>
    </font>
    <font>
      <sz val="12"/>
      <name val="Book Antiqua"/>
      <family val="1"/>
    </font>
    <font>
      <sz val="11"/>
      <name val="Book Antiqua"/>
      <family val="1"/>
    </font>
    <font>
      <sz val="11"/>
      <color indexed="10"/>
      <name val="Calibri"/>
      <family val="2"/>
    </font>
    <font>
      <b/>
      <sz val="12"/>
      <color indexed="8"/>
      <name val="Book Antiqua"/>
      <family val="1"/>
    </font>
    <font>
      <b/>
      <sz val="12"/>
      <color indexed="9"/>
      <name val="Book Antiqua"/>
      <family val="1"/>
    </font>
    <font>
      <b/>
      <sz val="12"/>
      <name val="Book Antiqua"/>
      <family val="1"/>
    </font>
    <font>
      <sz val="10"/>
      <color indexed="9"/>
      <name val="Verdana"/>
      <family val="2"/>
    </font>
    <font>
      <b/>
      <sz val="11"/>
      <color indexed="8"/>
      <name val="Calibri"/>
      <family val="2"/>
    </font>
    <font>
      <b/>
      <sz val="11"/>
      <color indexed="10"/>
      <name val="Calibri"/>
      <family val="2"/>
      <charset val="238"/>
    </font>
    <font>
      <sz val="8"/>
      <name val="Book Antiqua"/>
      <family val="1"/>
    </font>
    <font>
      <sz val="10"/>
      <color indexed="10"/>
      <name val="Verdana"/>
      <family val="2"/>
    </font>
    <font>
      <sz val="12"/>
      <color theme="0"/>
      <name val="Book Antiqua"/>
      <family val="2"/>
    </font>
    <font>
      <b/>
      <sz val="12"/>
      <color theme="1"/>
      <name val="Book Antiqua"/>
      <family val="2"/>
    </font>
    <font>
      <b/>
      <sz val="12"/>
      <color theme="0"/>
      <name val="Book Antiqua"/>
      <family val="2"/>
    </font>
    <font>
      <sz val="11"/>
      <color theme="1"/>
      <name val="Calibri"/>
      <family val="2"/>
    </font>
    <font>
      <sz val="12"/>
      <color theme="1"/>
      <name val="Calibri"/>
      <family val="2"/>
      <scheme val="minor"/>
    </font>
    <font>
      <sz val="26"/>
      <color theme="1"/>
      <name val="Book Antiqua"/>
      <family val="1"/>
    </font>
    <font>
      <sz val="10"/>
      <color theme="1"/>
      <name val="Calibri"/>
      <family val="2"/>
      <scheme val="minor"/>
    </font>
    <font>
      <b/>
      <i/>
      <sz val="20"/>
      <color theme="1"/>
      <name val="Book Antiqua"/>
      <family val="1"/>
    </font>
    <font>
      <sz val="20"/>
      <color theme="1"/>
      <name val="Calibri"/>
      <family val="2"/>
      <scheme val="minor"/>
    </font>
    <font>
      <sz val="22"/>
      <color theme="1"/>
      <name val="Book Antiqua"/>
      <family val="1"/>
    </font>
    <font>
      <sz val="24"/>
      <color theme="1"/>
      <name val="Book Antiqua"/>
      <family val="1"/>
    </font>
    <font>
      <sz val="10"/>
      <color theme="1"/>
      <name val="Book Antiqua"/>
      <family val="2"/>
    </font>
    <font>
      <sz val="20"/>
      <color indexed="8"/>
      <name val="Calibri"/>
      <family val="2"/>
      <scheme val="minor"/>
    </font>
    <font>
      <sz val="12"/>
      <color theme="0"/>
      <name val="Calibri"/>
      <family val="2"/>
      <scheme val="minor"/>
    </font>
    <font>
      <b/>
      <i/>
      <sz val="14"/>
      <color theme="1"/>
      <name val="Book Antiqua"/>
      <family val="1"/>
    </font>
    <font>
      <b/>
      <i/>
      <sz val="12"/>
      <color theme="1"/>
      <name val="Book Antiqua"/>
      <family val="1"/>
    </font>
    <font>
      <b/>
      <sz val="11"/>
      <color theme="1"/>
      <name val="Book Antiqua"/>
      <family val="1"/>
    </font>
    <font>
      <sz val="11"/>
      <color theme="1"/>
      <name val="Calibri"/>
      <family val="2"/>
      <scheme val="minor"/>
    </font>
    <font>
      <sz val="10"/>
      <color theme="0"/>
      <name val="Book Antiqua"/>
      <family val="1"/>
    </font>
    <font>
      <b/>
      <sz val="12"/>
      <color theme="1"/>
      <name val="Calibri"/>
      <family val="2"/>
      <scheme val="minor"/>
    </font>
    <font>
      <sz val="11"/>
      <color theme="1"/>
      <name val="Book Antiqua"/>
      <family val="2"/>
    </font>
    <font>
      <sz val="10"/>
      <color theme="0"/>
      <name val="Verdana"/>
      <family val="2"/>
    </font>
    <font>
      <sz val="11"/>
      <color theme="0"/>
      <name val="Calibri"/>
      <family val="2"/>
    </font>
    <font>
      <sz val="11"/>
      <color rgb="FFFF0000"/>
      <name val="Calibri"/>
      <family val="2"/>
    </font>
    <font>
      <sz val="11"/>
      <color theme="0"/>
      <name val="Book Antiqua"/>
      <family val="1"/>
    </font>
    <font>
      <b/>
      <sz val="12"/>
      <color theme="0"/>
      <name val="Calibri"/>
      <family val="2"/>
      <scheme val="minor"/>
    </font>
    <font>
      <sz val="14"/>
      <color theme="1"/>
      <name val="Book Antiqua"/>
      <family val="1"/>
    </font>
    <font>
      <sz val="10"/>
      <color rgb="FFFF0000"/>
      <name val="Verdana"/>
      <family val="2"/>
    </font>
    <font>
      <sz val="11"/>
      <color theme="0"/>
      <name val="Calibri"/>
      <family val="2"/>
      <scheme val="minor"/>
    </font>
    <font>
      <b/>
      <sz val="11"/>
      <color indexed="8"/>
      <name val="Calibri"/>
      <family val="2"/>
      <scheme val="minor"/>
    </font>
    <font>
      <u/>
      <sz val="11"/>
      <color rgb="FF0070C0"/>
      <name val="Book Antiqua"/>
      <family val="1"/>
    </font>
    <font>
      <sz val="30"/>
      <color theme="1"/>
      <name val="Book Antiqua"/>
      <family val="1"/>
    </font>
    <font>
      <b/>
      <sz val="28"/>
      <color theme="1"/>
      <name val="Book Antiqua"/>
      <family val="1"/>
    </font>
    <font>
      <b/>
      <sz val="14"/>
      <color theme="1"/>
      <name val="Book Antiqua"/>
      <family val="1"/>
    </font>
    <font>
      <sz val="12"/>
      <name val="Calibri"/>
      <family val="2"/>
      <scheme val="minor"/>
    </font>
  </fonts>
  <fills count="29">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18"/>
        <bgColor indexed="64"/>
      </patternFill>
    </fill>
    <fill>
      <patternFill patternType="solid">
        <fgColor indexed="56"/>
        <bgColor indexed="64"/>
      </patternFill>
    </fill>
    <fill>
      <patternFill patternType="solid">
        <fgColor indexed="23"/>
        <bgColor indexed="64"/>
      </patternFill>
    </fill>
    <fill>
      <patternFill patternType="solid">
        <fgColor indexed="26"/>
        <bgColor indexed="64"/>
      </patternFill>
    </fill>
    <fill>
      <patternFill patternType="solid">
        <fgColor indexed="48"/>
        <bgColor indexed="64"/>
      </patternFill>
    </fill>
    <fill>
      <patternFill patternType="solid">
        <fgColor indexed="42"/>
        <bgColor indexed="64"/>
      </patternFill>
    </fill>
    <fill>
      <patternFill patternType="solid">
        <fgColor indexed="44"/>
        <bgColor indexed="64"/>
      </patternFill>
    </fill>
    <fill>
      <patternFill patternType="solid">
        <fgColor indexed="17"/>
        <bgColor indexed="64"/>
      </patternFill>
    </fill>
    <fill>
      <patternFill patternType="solid">
        <fgColor indexed="9"/>
        <bgColor indexed="64"/>
      </patternFill>
    </fill>
    <fill>
      <patternFill patternType="solid">
        <fgColor indexed="30"/>
        <bgColor indexed="64"/>
      </patternFill>
    </fill>
    <fill>
      <patternFill patternType="solid">
        <fgColor indexed="1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249977111117893"/>
        <bgColor indexed="64"/>
      </patternFill>
    </fill>
    <fill>
      <patternFill patternType="solid">
        <fgColor rgb="FFC0C0C0"/>
        <bgColor indexed="64"/>
      </patternFill>
    </fill>
    <fill>
      <patternFill patternType="solid">
        <fgColor rgb="FFFFFF99"/>
        <bgColor indexed="64"/>
      </patternFill>
    </fill>
    <fill>
      <patternFill patternType="solid">
        <fgColor rgb="FF00FF00"/>
        <bgColor indexed="64"/>
      </patternFill>
    </fill>
    <fill>
      <patternFill patternType="solid">
        <fgColor rgb="FFFFFF66"/>
        <bgColor indexed="64"/>
      </patternFill>
    </fill>
    <fill>
      <patternFill patternType="solid">
        <fgColor rgb="FF00FFFF"/>
        <bgColor indexed="64"/>
      </patternFill>
    </fill>
    <fill>
      <patternFill patternType="solid">
        <fgColor rgb="FFCCFFFF"/>
        <bgColor indexed="64"/>
      </patternFill>
    </fill>
    <fill>
      <patternFill patternType="solid">
        <fgColor rgb="FFFFC000"/>
        <bgColor indexed="64"/>
      </patternFill>
    </fill>
    <fill>
      <patternFill patternType="solid">
        <fgColor rgb="FF99CCFF"/>
        <bgColor indexed="64"/>
      </patternFill>
    </fill>
  </fills>
  <borders count="129">
    <border>
      <left/>
      <right/>
      <top/>
      <bottom/>
      <diagonal/>
    </border>
    <border>
      <left style="medium">
        <color auto="1"/>
      </left>
      <right/>
      <top/>
      <bottom/>
      <diagonal/>
    </border>
    <border>
      <left/>
      <right style="medium">
        <color auto="1"/>
      </right>
      <top/>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thin">
        <color auto="1"/>
      </left>
      <right style="thin">
        <color auto="1"/>
      </right>
      <top style="thin">
        <color auto="1"/>
      </top>
      <bottom style="hair">
        <color auto="1"/>
      </bottom>
      <diagonal/>
    </border>
    <border>
      <left style="thin">
        <color auto="1"/>
      </left>
      <right style="thick">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ck">
        <color auto="1"/>
      </bottom>
      <diagonal/>
    </border>
    <border>
      <left style="thin">
        <color auto="1"/>
      </left>
      <right/>
      <top/>
      <bottom/>
      <diagonal/>
    </border>
    <border>
      <left/>
      <right style="dashed">
        <color auto="1"/>
      </right>
      <top/>
      <bottom style="hair">
        <color auto="1"/>
      </bottom>
      <diagonal/>
    </border>
    <border>
      <left style="thin">
        <color auto="1"/>
      </left>
      <right style="dashed">
        <color auto="1"/>
      </right>
      <top/>
      <bottom style="hair">
        <color auto="1"/>
      </bottom>
      <diagonal/>
    </border>
    <border>
      <left style="thin">
        <color auto="1"/>
      </left>
      <right style="dashed">
        <color auto="1"/>
      </right>
      <top style="hair">
        <color auto="1"/>
      </top>
      <bottom style="hair">
        <color auto="1"/>
      </bottom>
      <diagonal/>
    </border>
    <border>
      <left style="thin">
        <color auto="1"/>
      </left>
      <right style="dashed">
        <color auto="1"/>
      </right>
      <top style="hair">
        <color auto="1"/>
      </top>
      <bottom style="thick">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style="thin">
        <color auto="1"/>
      </left>
      <right style="medium">
        <color auto="1"/>
      </right>
      <top style="hair">
        <color auto="1"/>
      </top>
      <bottom style="medium">
        <color auto="1"/>
      </bottom>
      <diagonal/>
    </border>
    <border>
      <left style="hair">
        <color auto="1"/>
      </left>
      <right style="hair">
        <color auto="1"/>
      </right>
      <top style="hair">
        <color auto="1"/>
      </top>
      <bottom style="hair">
        <color auto="1"/>
      </bottom>
      <diagonal/>
    </border>
    <border>
      <left/>
      <right/>
      <top/>
      <bottom style="hair">
        <color auto="1"/>
      </bottom>
      <diagonal/>
    </border>
    <border>
      <left/>
      <right/>
      <top style="hair">
        <color auto="1"/>
      </top>
      <bottom style="hair">
        <color auto="1"/>
      </bottom>
      <diagonal/>
    </border>
    <border>
      <left style="thin">
        <color auto="1"/>
      </left>
      <right/>
      <top style="thin">
        <color auto="1"/>
      </top>
      <bottom style="thin">
        <color auto="1"/>
      </bottom>
      <diagonal/>
    </border>
    <border>
      <left/>
      <right/>
      <top style="hair">
        <color auto="1"/>
      </top>
      <bottom/>
      <diagonal/>
    </border>
    <border>
      <left style="thin">
        <color auto="1"/>
      </left>
      <right style="thin">
        <color auto="1"/>
      </right>
      <top style="thin">
        <color auto="1"/>
      </top>
      <bottom style="thick">
        <color auto="1"/>
      </bottom>
      <diagonal/>
    </border>
    <border>
      <left style="medium">
        <color auto="1"/>
      </left>
      <right style="medium">
        <color auto="1"/>
      </right>
      <top/>
      <bottom style="medium">
        <color auto="1"/>
      </bottom>
      <diagonal/>
    </border>
    <border>
      <left style="thin">
        <color auto="1"/>
      </left>
      <right style="thick">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medium">
        <color auto="1"/>
      </bottom>
      <diagonal/>
    </border>
    <border>
      <left style="thick">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dashed">
        <color auto="1"/>
      </left>
      <right style="dashed">
        <color auto="1"/>
      </right>
      <top style="hair">
        <color auto="1"/>
      </top>
      <bottom style="hair">
        <color auto="1"/>
      </bottom>
      <diagonal/>
    </border>
    <border>
      <left style="dashed">
        <color auto="1"/>
      </left>
      <right style="dashed">
        <color auto="1"/>
      </right>
      <top style="hair">
        <color auto="1"/>
      </top>
      <bottom style="thick">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ck">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ck">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thick">
        <color auto="1"/>
      </right>
      <top style="thin">
        <color auto="1"/>
      </top>
      <bottom style="thick">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ashed">
        <color auto="1"/>
      </left>
      <right style="thick">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style="dashed">
        <color auto="1"/>
      </left>
      <right style="dashed">
        <color auto="1"/>
      </right>
      <top/>
      <bottom style="hair">
        <color auto="1"/>
      </bottom>
      <diagonal/>
    </border>
    <border>
      <left style="dashed">
        <color auto="1"/>
      </left>
      <right style="thick">
        <color auto="1"/>
      </right>
      <top/>
      <bottom style="hair">
        <color auto="1"/>
      </bottom>
      <diagonal/>
    </border>
    <border>
      <left style="dashed">
        <color auto="1"/>
      </left>
      <right style="thick">
        <color auto="1"/>
      </right>
      <top style="hair">
        <color auto="1"/>
      </top>
      <bottom style="thick">
        <color auto="1"/>
      </bottom>
      <diagonal/>
    </border>
    <border>
      <left style="thick">
        <color auto="1"/>
      </left>
      <right/>
      <top style="hair">
        <color auto="1"/>
      </top>
      <bottom style="hair">
        <color auto="1"/>
      </bottom>
      <diagonal/>
    </border>
    <border>
      <left/>
      <right style="thick">
        <color auto="1"/>
      </right>
      <top style="hair">
        <color auto="1"/>
      </top>
      <bottom style="hair">
        <color auto="1"/>
      </bottom>
      <diagonal/>
    </border>
    <border>
      <left style="thick">
        <color auto="1"/>
      </left>
      <right/>
      <top style="hair">
        <color auto="1"/>
      </top>
      <bottom style="thick">
        <color auto="1"/>
      </bottom>
      <diagonal/>
    </border>
    <border>
      <left/>
      <right/>
      <top style="hair">
        <color auto="1"/>
      </top>
      <bottom style="thick">
        <color auto="1"/>
      </bottom>
      <diagonal/>
    </border>
    <border>
      <left/>
      <right style="thick">
        <color auto="1"/>
      </right>
      <top style="hair">
        <color auto="1"/>
      </top>
      <bottom style="thick">
        <color auto="1"/>
      </bottom>
      <diagonal/>
    </border>
    <border>
      <left style="thick">
        <color auto="1"/>
      </left>
      <right/>
      <top/>
      <bottom style="hair">
        <color auto="1"/>
      </bottom>
      <diagonal/>
    </border>
    <border>
      <left/>
      <right style="thick">
        <color auto="1"/>
      </right>
      <top/>
      <bottom style="hair">
        <color auto="1"/>
      </bottom>
      <diagonal/>
    </border>
    <border>
      <left style="thick">
        <color auto="1"/>
      </left>
      <right/>
      <top style="hair">
        <color auto="1"/>
      </top>
      <bottom style="mediumDashed">
        <color auto="1"/>
      </bottom>
      <diagonal/>
    </border>
    <border>
      <left/>
      <right/>
      <top style="hair">
        <color auto="1"/>
      </top>
      <bottom style="mediumDashed">
        <color auto="1"/>
      </bottom>
      <diagonal/>
    </border>
    <border>
      <left/>
      <right style="thick">
        <color auto="1"/>
      </right>
      <top style="hair">
        <color auto="1"/>
      </top>
      <bottom style="mediumDashed">
        <color auto="1"/>
      </bottom>
      <diagonal/>
    </border>
    <border>
      <left style="thick">
        <color auto="1"/>
      </left>
      <right/>
      <top style="mediumDashed">
        <color auto="1"/>
      </top>
      <bottom style="hair">
        <color auto="1"/>
      </bottom>
      <diagonal/>
    </border>
    <border>
      <left/>
      <right/>
      <top style="mediumDashed">
        <color auto="1"/>
      </top>
      <bottom style="hair">
        <color auto="1"/>
      </bottom>
      <diagonal/>
    </border>
    <border>
      <left/>
      <right style="thick">
        <color auto="1"/>
      </right>
      <top style="mediumDashed">
        <color auto="1"/>
      </top>
      <bottom style="hair">
        <color auto="1"/>
      </bottom>
      <diagonal/>
    </border>
    <border>
      <left/>
      <right style="thick">
        <color auto="1"/>
      </right>
      <top style="thin">
        <color auto="1"/>
      </top>
      <bottom style="thin">
        <color auto="1"/>
      </bottom>
      <diagonal/>
    </border>
    <border>
      <left style="hair">
        <color auto="1"/>
      </left>
      <right/>
      <top/>
      <bottom/>
      <diagonal/>
    </border>
    <border>
      <left style="thin">
        <color auto="1"/>
      </left>
      <right style="thin">
        <color auto="1"/>
      </right>
      <top/>
      <bottom/>
      <diagonal/>
    </border>
    <border>
      <left/>
      <right style="thick">
        <color auto="1"/>
      </right>
      <top/>
      <bottom style="thin">
        <color auto="1"/>
      </bottom>
      <diagonal/>
    </border>
    <border>
      <left/>
      <right style="hair">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right style="thin">
        <color auto="1"/>
      </right>
      <top style="thin">
        <color auto="1"/>
      </top>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medium">
        <color auto="1"/>
      </right>
      <top/>
      <bottom style="medium">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diagonalUp="1" diagonalDown="1">
      <left style="thin">
        <color auto="1"/>
      </left>
      <right style="thin">
        <color auto="1"/>
      </right>
      <top style="thin">
        <color auto="1"/>
      </top>
      <bottom/>
      <diagonal style="thin">
        <color auto="1"/>
      </diagonal>
    </border>
    <border diagonalUp="1" diagonalDown="1">
      <left style="thin">
        <color auto="1"/>
      </left>
      <right style="thin">
        <color auto="1"/>
      </right>
      <top/>
      <bottom/>
      <diagonal style="thin">
        <color auto="1"/>
      </diagonal>
    </border>
    <border diagonalUp="1" diagonalDown="1">
      <left style="thin">
        <color auto="1"/>
      </left>
      <right style="thin">
        <color auto="1"/>
      </right>
      <top/>
      <bottom style="thin">
        <color auto="1"/>
      </bottom>
      <diagonal style="thin">
        <color auto="1"/>
      </diagonal>
    </border>
  </borders>
  <cellStyleXfs count="8">
    <xf numFmtId="0" fontId="0" fillId="0" borderId="0"/>
    <xf numFmtId="0" fontId="70"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18" fillId="0" borderId="0"/>
    <xf numFmtId="0" fontId="18" fillId="0" borderId="0"/>
    <xf numFmtId="0" fontId="35" fillId="0" borderId="0"/>
    <xf numFmtId="0" fontId="18" fillId="0" borderId="0"/>
    <xf numFmtId="0" fontId="35" fillId="0" borderId="0"/>
  </cellStyleXfs>
  <cellXfs count="737">
    <xf numFmtId="0" fontId="0" fillId="0" borderId="0" xfId="0"/>
    <xf numFmtId="0" fontId="0" fillId="0" borderId="0" xfId="0" applyProtection="1"/>
    <xf numFmtId="0" fontId="1" fillId="0" borderId="0" xfId="0" applyFont="1" applyAlignment="1" applyProtection="1"/>
    <xf numFmtId="0" fontId="0" fillId="2" borderId="0" xfId="0" applyFill="1" applyAlignment="1" applyProtection="1">
      <alignment horizontal="center"/>
    </xf>
    <xf numFmtId="0" fontId="0" fillId="2" borderId="0" xfId="0" applyFill="1" applyProtection="1"/>
    <xf numFmtId="0" fontId="5" fillId="0" borderId="0" xfId="0" applyFont="1" applyAlignment="1" applyProtection="1">
      <alignment horizontal="center" vertical="center"/>
    </xf>
    <xf numFmtId="165" fontId="0" fillId="0" borderId="0" xfId="0" applyNumberFormat="1" applyFill="1" applyBorder="1" applyAlignment="1" applyProtection="1">
      <alignment horizontal="center" vertical="center"/>
    </xf>
    <xf numFmtId="0" fontId="4" fillId="0" borderId="0" xfId="0" applyFont="1" applyBorder="1" applyAlignment="1" applyProtection="1"/>
    <xf numFmtId="0" fontId="0" fillId="0" borderId="0" xfId="0" applyFont="1" applyProtection="1"/>
    <xf numFmtId="0" fontId="6" fillId="0" borderId="0" xfId="0" applyFont="1" applyAlignment="1" applyProtection="1">
      <alignment horizontal="right"/>
    </xf>
    <xf numFmtId="0" fontId="6" fillId="0" borderId="0" xfId="0" applyFont="1" applyProtection="1"/>
    <xf numFmtId="0" fontId="0" fillId="0" borderId="0" xfId="0" applyAlignment="1" applyProtection="1">
      <alignment horizontal="center"/>
    </xf>
    <xf numFmtId="0" fontId="0" fillId="2" borderId="0" xfId="0" applyFill="1" applyAlignment="1" applyProtection="1">
      <alignment horizontal="left"/>
    </xf>
    <xf numFmtId="0" fontId="0" fillId="2" borderId="0" xfId="0" applyFill="1" applyAlignment="1" applyProtection="1"/>
    <xf numFmtId="0" fontId="7" fillId="0" borderId="0" xfId="0" applyFont="1" applyAlignment="1" applyProtection="1">
      <alignment vertical="center"/>
    </xf>
    <xf numFmtId="0" fontId="6" fillId="0" borderId="0" xfId="0" applyFont="1" applyAlignment="1" applyProtection="1">
      <alignment horizontal="center"/>
    </xf>
    <xf numFmtId="0" fontId="0" fillId="3" borderId="0" xfId="0" applyFill="1" applyProtection="1"/>
    <xf numFmtId="0" fontId="6" fillId="0" borderId="0" xfId="0" applyFont="1" applyAlignment="1" applyProtection="1">
      <alignment horizontal="right" vertical="center"/>
    </xf>
    <xf numFmtId="0" fontId="0" fillId="4" borderId="0" xfId="0" applyFill="1" applyProtection="1"/>
    <xf numFmtId="0" fontId="0" fillId="0" borderId="0" xfId="0" applyAlignment="1" applyProtection="1">
      <alignment vertical="center"/>
    </xf>
    <xf numFmtId="0" fontId="0" fillId="0" borderId="0" xfId="0" applyFill="1" applyProtection="1"/>
    <xf numFmtId="0" fontId="8" fillId="0" borderId="0" xfId="0" quotePrefix="1" applyFont="1" applyAlignment="1" applyProtection="1">
      <alignment horizontal="right" vertical="center"/>
    </xf>
    <xf numFmtId="0" fontId="0" fillId="0" borderId="0" xfId="0" applyFill="1" applyBorder="1" applyProtection="1"/>
    <xf numFmtId="0" fontId="103" fillId="0" borderId="1" xfId="0" applyFont="1" applyBorder="1" applyAlignment="1" applyProtection="1">
      <alignment horizontal="center"/>
    </xf>
    <xf numFmtId="0" fontId="103" fillId="0" borderId="2" xfId="0" applyFont="1" applyBorder="1" applyAlignment="1" applyProtection="1">
      <alignment horizontal="center"/>
    </xf>
    <xf numFmtId="165" fontId="103" fillId="3" borderId="3" xfId="0" applyNumberFormat="1" applyFont="1" applyFill="1" applyBorder="1" applyAlignment="1" applyProtection="1">
      <alignment horizontal="center" vertical="center"/>
      <protection locked="0"/>
    </xf>
    <xf numFmtId="0" fontId="103" fillId="4" borderId="4" xfId="0" applyFont="1" applyFill="1" applyBorder="1" applyAlignment="1" applyProtection="1">
      <alignment horizontal="center" vertical="center"/>
      <protection locked="0"/>
    </xf>
    <xf numFmtId="0" fontId="103" fillId="4" borderId="5" xfId="0" applyFont="1" applyFill="1" applyBorder="1" applyAlignment="1" applyProtection="1">
      <alignment horizontal="center" vertical="center"/>
      <protection locked="0"/>
    </xf>
    <xf numFmtId="0" fontId="103" fillId="4" borderId="6" xfId="0" applyFont="1" applyFill="1" applyBorder="1" applyAlignment="1" applyProtection="1">
      <alignment horizontal="center" vertical="center"/>
      <protection locked="0"/>
    </xf>
    <xf numFmtId="165" fontId="103" fillId="0" borderId="0" xfId="0" applyNumberFormat="1" applyFont="1" applyFill="1" applyBorder="1" applyAlignment="1" applyProtection="1">
      <alignment horizontal="center" vertical="center"/>
    </xf>
    <xf numFmtId="0" fontId="3" fillId="0" borderId="0" xfId="0" applyFont="1" applyFill="1" applyAlignment="1" applyProtection="1">
      <alignment vertical="center"/>
    </xf>
    <xf numFmtId="0" fontId="2" fillId="0" borderId="0" xfId="0" applyFont="1" applyAlignment="1" applyProtection="1">
      <alignment vertical="center"/>
    </xf>
    <xf numFmtId="0" fontId="104" fillId="18" borderId="7" xfId="0" applyFont="1" applyFill="1" applyBorder="1" applyAlignment="1" applyProtection="1">
      <alignment horizontal="center" vertical="center"/>
    </xf>
    <xf numFmtId="0" fontId="104" fillId="18" borderId="8" xfId="0" applyFont="1" applyFill="1" applyBorder="1" applyAlignment="1" applyProtection="1">
      <alignment horizontal="center" vertical="center"/>
    </xf>
    <xf numFmtId="0" fontId="104" fillId="18" borderId="9" xfId="0" applyFont="1" applyFill="1" applyBorder="1" applyAlignment="1" applyProtection="1">
      <alignment horizontal="center" vertical="center"/>
    </xf>
    <xf numFmtId="0" fontId="104" fillId="18" borderId="10" xfId="0" applyFont="1" applyFill="1" applyBorder="1" applyAlignment="1" applyProtection="1">
      <alignment horizontal="center" vertical="center"/>
    </xf>
    <xf numFmtId="0" fontId="6" fillId="0" borderId="0" xfId="0" applyFont="1" applyBorder="1" applyAlignment="1" applyProtection="1">
      <alignment vertical="center"/>
    </xf>
    <xf numFmtId="0" fontId="105" fillId="0" borderId="0" xfId="0" applyFont="1" applyAlignment="1" applyProtection="1">
      <alignment vertical="center"/>
    </xf>
    <xf numFmtId="0" fontId="106" fillId="18" borderId="11" xfId="0" applyFont="1" applyFill="1" applyBorder="1" applyAlignment="1" applyProtection="1">
      <alignment horizontal="center" vertical="center"/>
    </xf>
    <xf numFmtId="0" fontId="106" fillId="18" borderId="12" xfId="0" applyFont="1" applyFill="1" applyBorder="1" applyAlignment="1" applyProtection="1">
      <alignment horizontal="center" vertical="center"/>
    </xf>
    <xf numFmtId="0" fontId="106" fillId="18" borderId="13" xfId="0" applyFont="1" applyFill="1" applyBorder="1" applyAlignment="1" applyProtection="1">
      <alignment horizontal="center" vertical="center"/>
    </xf>
    <xf numFmtId="0" fontId="106" fillId="18" borderId="14" xfId="0" applyFont="1" applyFill="1" applyBorder="1" applyAlignment="1" applyProtection="1">
      <alignment horizontal="center" vertical="center"/>
    </xf>
    <xf numFmtId="0" fontId="106" fillId="18" borderId="15" xfId="0" applyFont="1" applyFill="1" applyBorder="1" applyAlignment="1" applyProtection="1">
      <alignment horizontal="center" vertical="center"/>
    </xf>
    <xf numFmtId="0" fontId="104" fillId="0" borderId="0" xfId="0" applyFont="1" applyAlignment="1" applyProtection="1">
      <alignment vertical="center"/>
    </xf>
    <xf numFmtId="0" fontId="0" fillId="0" borderId="0" xfId="0" applyFill="1" applyBorder="1"/>
    <xf numFmtId="0" fontId="27" fillId="0" borderId="0" xfId="0" applyFont="1" applyAlignment="1" applyProtection="1">
      <alignment vertical="center"/>
    </xf>
    <xf numFmtId="0" fontId="27"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27" fillId="19" borderId="16" xfId="0" applyFont="1" applyFill="1" applyBorder="1" applyAlignment="1" applyProtection="1">
      <alignment vertical="center"/>
    </xf>
    <xf numFmtId="0" fontId="27" fillId="19" borderId="0" xfId="0" applyFont="1" applyFill="1" applyBorder="1" applyAlignment="1" applyProtection="1">
      <alignment vertical="center"/>
    </xf>
    <xf numFmtId="0" fontId="27" fillId="19" borderId="17" xfId="0" applyFont="1" applyFill="1" applyBorder="1" applyAlignment="1" applyProtection="1">
      <alignment vertical="center"/>
    </xf>
    <xf numFmtId="0" fontId="104" fillId="19" borderId="16" xfId="0" applyFont="1" applyFill="1" applyBorder="1" applyAlignment="1" applyProtection="1">
      <alignment horizontal="center" vertical="center"/>
    </xf>
    <xf numFmtId="0" fontId="104" fillId="19" borderId="0" xfId="0" applyFont="1" applyFill="1" applyBorder="1" applyAlignment="1" applyProtection="1">
      <alignment horizontal="center" vertical="center"/>
    </xf>
    <xf numFmtId="0" fontId="104" fillId="19" borderId="17" xfId="0" applyFont="1" applyFill="1" applyBorder="1" applyAlignment="1" applyProtection="1">
      <alignment horizontal="center" vertical="center"/>
    </xf>
    <xf numFmtId="0" fontId="105" fillId="19" borderId="18" xfId="0" applyFont="1" applyFill="1" applyBorder="1" applyAlignment="1" applyProtection="1">
      <alignment vertical="center"/>
    </xf>
    <xf numFmtId="0" fontId="107" fillId="19" borderId="19" xfId="0" applyFont="1" applyFill="1" applyBorder="1" applyAlignment="1" applyProtection="1">
      <alignment vertical="center"/>
    </xf>
    <xf numFmtId="0" fontId="105" fillId="19" borderId="20" xfId="0" applyFont="1" applyFill="1" applyBorder="1" applyAlignment="1" applyProtection="1">
      <alignment vertical="center"/>
    </xf>
    <xf numFmtId="0" fontId="107" fillId="0" borderId="0" xfId="0" applyFont="1" applyFill="1" applyBorder="1" applyAlignment="1" applyProtection="1">
      <alignment vertical="center"/>
    </xf>
    <xf numFmtId="0" fontId="19" fillId="20" borderId="21" xfId="3" applyFont="1" applyFill="1" applyBorder="1" applyAlignment="1" applyProtection="1">
      <alignment vertical="center"/>
    </xf>
    <xf numFmtId="0" fontId="0" fillId="20" borderId="22" xfId="0" applyFill="1" applyBorder="1" applyProtection="1"/>
    <xf numFmtId="0" fontId="108" fillId="20" borderId="23" xfId="0" applyFont="1" applyFill="1" applyBorder="1" applyAlignment="1" applyProtection="1">
      <alignment horizontal="left" vertical="center"/>
    </xf>
    <xf numFmtId="0" fontId="109" fillId="0" borderId="0" xfId="0" applyFont="1" applyFill="1" applyBorder="1" applyAlignment="1" applyProtection="1"/>
    <xf numFmtId="0" fontId="0" fillId="20" borderId="16" xfId="0" applyFill="1" applyBorder="1" applyProtection="1"/>
    <xf numFmtId="0" fontId="108" fillId="20" borderId="17" xfId="0" applyFont="1" applyFill="1" applyBorder="1" applyAlignment="1" applyProtection="1">
      <alignment horizontal="left" vertical="center"/>
    </xf>
    <xf numFmtId="0" fontId="22" fillId="20" borderId="16" xfId="0" applyFont="1" applyFill="1" applyBorder="1" applyProtection="1"/>
    <xf numFmtId="0" fontId="0" fillId="20" borderId="17" xfId="0" applyFill="1" applyBorder="1" applyProtection="1"/>
    <xf numFmtId="0" fontId="31" fillId="0" borderId="0" xfId="0" applyFont="1" applyFill="1" applyBorder="1" applyAlignment="1" applyProtection="1">
      <alignment vertical="center"/>
    </xf>
    <xf numFmtId="0" fontId="0" fillId="20" borderId="0" xfId="0" applyFill="1" applyBorder="1" applyProtection="1"/>
    <xf numFmtId="0" fontId="24"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0" fillId="20" borderId="0" xfId="0" applyFill="1" applyProtection="1"/>
    <xf numFmtId="0" fontId="19" fillId="20" borderId="16" xfId="3" applyFont="1" applyFill="1" applyBorder="1" applyAlignment="1" applyProtection="1">
      <alignment vertical="center"/>
    </xf>
    <xf numFmtId="0" fontId="19" fillId="0" borderId="0" xfId="3" applyFont="1" applyFill="1" applyBorder="1" applyAlignment="1" applyProtection="1">
      <alignment vertical="center"/>
    </xf>
    <xf numFmtId="0" fontId="19" fillId="20" borderId="18" xfId="3" applyFont="1" applyFill="1" applyBorder="1" applyAlignment="1" applyProtection="1">
      <alignment vertical="center"/>
    </xf>
    <xf numFmtId="0" fontId="0" fillId="20" borderId="19" xfId="0" applyFill="1" applyBorder="1" applyProtection="1"/>
    <xf numFmtId="0" fontId="0" fillId="20" borderId="20" xfId="0" applyFill="1" applyBorder="1" applyAlignment="1" applyProtection="1"/>
    <xf numFmtId="165" fontId="32" fillId="0" borderId="0" xfId="0" applyNumberFormat="1" applyFont="1" applyFill="1" applyBorder="1" applyAlignment="1" applyProtection="1">
      <alignment horizontal="right" vertical="center"/>
    </xf>
    <xf numFmtId="0" fontId="35" fillId="0" borderId="11" xfId="0" applyFont="1" applyBorder="1" applyAlignment="1" applyProtection="1">
      <alignment vertical="center"/>
    </xf>
    <xf numFmtId="0" fontId="36" fillId="0" borderId="11"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24" xfId="0" applyFont="1" applyBorder="1" applyAlignment="1" applyProtection="1">
      <alignment horizontal="center" vertical="center"/>
    </xf>
    <xf numFmtId="0" fontId="0" fillId="0" borderId="11" xfId="0" applyBorder="1" applyProtection="1"/>
    <xf numFmtId="0" fontId="38" fillId="0" borderId="0" xfId="0" applyFont="1" applyBorder="1" applyAlignment="1" applyProtection="1">
      <alignment vertical="center"/>
    </xf>
    <xf numFmtId="0" fontId="35" fillId="0" borderId="0" xfId="0" applyFont="1" applyBorder="1" applyAlignment="1" applyProtection="1">
      <alignment vertical="center"/>
    </xf>
    <xf numFmtId="0" fontId="35" fillId="0" borderId="24" xfId="0" applyFont="1" applyBorder="1" applyAlignment="1" applyProtection="1">
      <alignment vertical="center"/>
    </xf>
    <xf numFmtId="0" fontId="21" fillId="0" borderId="11" xfId="0" applyFont="1" applyBorder="1" applyAlignment="1" applyProtection="1">
      <alignment vertical="center"/>
    </xf>
    <xf numFmtId="0" fontId="21" fillId="0" borderId="0" xfId="0" applyFont="1" applyBorder="1" applyAlignment="1" applyProtection="1">
      <alignment vertical="center"/>
    </xf>
    <xf numFmtId="0" fontId="39" fillId="0" borderId="0" xfId="0" applyFont="1" applyBorder="1" applyAlignment="1" applyProtection="1">
      <alignment horizontal="right" vertical="center"/>
    </xf>
    <xf numFmtId="0" fontId="33" fillId="0" borderId="0" xfId="0" applyFont="1" applyBorder="1" applyAlignment="1" applyProtection="1">
      <alignment horizontal="left" vertical="center"/>
    </xf>
    <xf numFmtId="165" fontId="33" fillId="0" borderId="0" xfId="0" applyNumberFormat="1" applyFont="1" applyBorder="1" applyAlignment="1" applyProtection="1">
      <alignment vertical="center"/>
    </xf>
    <xf numFmtId="0" fontId="35" fillId="0" borderId="11" xfId="7" applyFont="1" applyBorder="1" applyAlignment="1" applyProtection="1">
      <alignment vertical="center"/>
    </xf>
    <xf numFmtId="0" fontId="35" fillId="0" borderId="0" xfId="7" applyFont="1" applyBorder="1" applyAlignment="1" applyProtection="1">
      <alignment vertical="center" wrapText="1"/>
    </xf>
    <xf numFmtId="0" fontId="35" fillId="0" borderId="0" xfId="7" applyFont="1" applyBorder="1" applyAlignment="1" applyProtection="1">
      <alignment vertical="center"/>
    </xf>
    <xf numFmtId="0" fontId="35" fillId="0" borderId="11" xfId="7" applyFont="1" applyBorder="1" applyAlignment="1" applyProtection="1">
      <alignment horizontal="right" vertical="center"/>
    </xf>
    <xf numFmtId="0" fontId="35" fillId="0" borderId="11" xfId="7" applyFont="1" applyBorder="1" applyAlignment="1" applyProtection="1">
      <alignment horizontal="center" vertical="center"/>
    </xf>
    <xf numFmtId="0" fontId="35" fillId="0" borderId="0" xfId="7" applyFont="1" applyBorder="1" applyAlignment="1" applyProtection="1">
      <alignment horizontal="center" vertical="center"/>
    </xf>
    <xf numFmtId="0" fontId="40" fillId="4" borderId="25" xfId="7" applyFont="1" applyFill="1" applyBorder="1" applyAlignment="1" applyProtection="1">
      <alignment horizontal="center" vertical="center"/>
    </xf>
    <xf numFmtId="0" fontId="23" fillId="0" borderId="0" xfId="7" applyFont="1" applyBorder="1" applyAlignment="1" applyProtection="1">
      <alignment horizontal="center" vertical="center"/>
    </xf>
    <xf numFmtId="0" fontId="21" fillId="0" borderId="11" xfId="0" applyFont="1" applyBorder="1" applyAlignment="1" applyProtection="1">
      <alignment horizontal="center" vertical="center"/>
    </xf>
    <xf numFmtId="0" fontId="35" fillId="0" borderId="0" xfId="0" applyFont="1" applyBorder="1" applyAlignment="1" applyProtection="1">
      <alignment horizontal="center" vertical="center"/>
    </xf>
    <xf numFmtId="0" fontId="111" fillId="0" borderId="11" xfId="0" applyFont="1" applyBorder="1" applyAlignment="1">
      <alignment horizontal="center"/>
    </xf>
    <xf numFmtId="0" fontId="36" fillId="0" borderId="0" xfId="0" applyFont="1" applyBorder="1" applyAlignment="1" applyProtection="1">
      <alignment horizontal="right" vertical="center"/>
    </xf>
    <xf numFmtId="0" fontId="35" fillId="4" borderId="25" xfId="0" applyFont="1" applyFill="1" applyBorder="1" applyAlignment="1" applyProtection="1">
      <alignment vertical="center"/>
    </xf>
    <xf numFmtId="0" fontId="45" fillId="0" borderId="0" xfId="0" applyFont="1" applyBorder="1" applyAlignment="1" applyProtection="1">
      <alignment horizontal="center" vertical="center"/>
    </xf>
    <xf numFmtId="0" fontId="35" fillId="4" borderId="26" xfId="0" applyFont="1" applyFill="1" applyBorder="1" applyAlignment="1" applyProtection="1">
      <alignment vertical="center"/>
    </xf>
    <xf numFmtId="0" fontId="38" fillId="0" borderId="27" xfId="0" applyFont="1" applyBorder="1" applyAlignment="1" applyProtection="1">
      <alignment horizontal="center" vertical="center"/>
    </xf>
    <xf numFmtId="0" fontId="38" fillId="0" borderId="11" xfId="0" applyFont="1" applyBorder="1" applyAlignment="1" applyProtection="1">
      <alignment vertical="center"/>
    </xf>
    <xf numFmtId="0" fontId="45" fillId="0" borderId="28" xfId="7" applyFont="1" applyBorder="1" applyAlignment="1" applyProtection="1">
      <alignment vertical="center"/>
    </xf>
    <xf numFmtId="0" fontId="35" fillId="0" borderId="29" xfId="0" applyFont="1" applyBorder="1" applyAlignment="1" applyProtection="1">
      <alignment vertical="center"/>
    </xf>
    <xf numFmtId="0" fontId="35" fillId="0" borderId="30" xfId="0" applyFont="1" applyBorder="1" applyAlignment="1" applyProtection="1">
      <alignment vertical="center"/>
    </xf>
    <xf numFmtId="0" fontId="0" fillId="0" borderId="0" xfId="0" applyBorder="1" applyProtection="1"/>
    <xf numFmtId="0" fontId="108" fillId="0" borderId="0" xfId="0" applyFont="1" applyFill="1" applyBorder="1" applyAlignment="1" applyProtection="1">
      <alignment vertical="center"/>
    </xf>
    <xf numFmtId="0" fontId="108" fillId="0" borderId="0" xfId="0" applyFont="1" applyFill="1" applyBorder="1" applyAlignment="1" applyProtection="1"/>
    <xf numFmtId="0" fontId="112" fillId="0" borderId="0" xfId="0" applyFont="1" applyFill="1" applyBorder="1" applyAlignment="1" applyProtection="1">
      <alignment vertical="center"/>
    </xf>
    <xf numFmtId="0" fontId="104" fillId="19" borderId="21" xfId="0" applyFont="1" applyFill="1" applyBorder="1" applyAlignment="1" applyProtection="1">
      <alignment horizontal="center" vertical="center"/>
    </xf>
    <xf numFmtId="0" fontId="104" fillId="19" borderId="22" xfId="0" applyFont="1" applyFill="1" applyBorder="1" applyAlignment="1" applyProtection="1">
      <alignment horizontal="center" vertical="center"/>
    </xf>
    <xf numFmtId="0" fontId="104" fillId="19" borderId="23" xfId="0" applyFont="1" applyFill="1" applyBorder="1" applyAlignment="1" applyProtection="1">
      <alignment horizontal="center" vertical="center"/>
    </xf>
    <xf numFmtId="0" fontId="105" fillId="19" borderId="16" xfId="0" applyFont="1" applyFill="1" applyBorder="1" applyAlignment="1" applyProtection="1">
      <alignment vertical="center"/>
    </xf>
    <xf numFmtId="0" fontId="105" fillId="19" borderId="17" xfId="0" applyFont="1" applyFill="1" applyBorder="1" applyAlignment="1" applyProtection="1">
      <alignment vertical="center"/>
    </xf>
    <xf numFmtId="0" fontId="27" fillId="19" borderId="0" xfId="0" applyFont="1" applyFill="1" applyBorder="1" applyAlignment="1" applyProtection="1">
      <alignment horizontal="right" vertical="center" indent="5"/>
    </xf>
    <xf numFmtId="0" fontId="11" fillId="19" borderId="21" xfId="0" applyFont="1" applyFill="1" applyBorder="1" applyAlignment="1" applyProtection="1">
      <alignment horizontal="center" vertical="center"/>
    </xf>
    <xf numFmtId="0" fontId="13" fillId="19" borderId="16" xfId="0" applyFont="1" applyFill="1" applyBorder="1" applyAlignment="1" applyProtection="1">
      <alignment vertical="center"/>
    </xf>
    <xf numFmtId="0" fontId="11" fillId="19" borderId="23" xfId="0" applyFont="1" applyFill="1" applyBorder="1" applyAlignment="1" applyProtection="1">
      <alignment horizontal="center" vertical="center"/>
    </xf>
    <xf numFmtId="0" fontId="13" fillId="19" borderId="17" xfId="0" applyFont="1" applyFill="1" applyBorder="1" applyAlignment="1" applyProtection="1">
      <alignment vertical="center"/>
    </xf>
    <xf numFmtId="0" fontId="11" fillId="19" borderId="22" xfId="0" applyFont="1" applyFill="1" applyBorder="1" applyAlignment="1" applyProtection="1">
      <alignment horizontal="center" vertical="center"/>
    </xf>
    <xf numFmtId="0" fontId="113" fillId="0" borderId="0" xfId="0" applyFont="1" applyAlignment="1" applyProtection="1">
      <alignment horizontal="center" vertical="center"/>
    </xf>
    <xf numFmtId="0" fontId="0" fillId="0" borderId="0" xfId="0" applyFill="1" applyBorder="1" applyAlignment="1" applyProtection="1">
      <alignment horizontal="center" vertical="center"/>
    </xf>
    <xf numFmtId="0" fontId="104" fillId="0" borderId="9" xfId="0" applyFont="1" applyBorder="1" applyAlignment="1" applyProtection="1">
      <alignment horizontal="center" vertical="center"/>
      <protection locked="0"/>
    </xf>
    <xf numFmtId="0" fontId="104" fillId="0" borderId="10" xfId="0" applyFont="1" applyBorder="1" applyAlignment="1" applyProtection="1">
      <alignment horizontal="center" vertical="center"/>
      <protection locked="0"/>
    </xf>
    <xf numFmtId="0" fontId="14" fillId="0" borderId="0" xfId="0" applyFont="1" applyBorder="1" applyAlignment="1" applyProtection="1">
      <alignment vertical="center"/>
    </xf>
    <xf numFmtId="0" fontId="100" fillId="20" borderId="22" xfId="0" applyFont="1" applyFill="1" applyBorder="1" applyProtection="1"/>
    <xf numFmtId="0" fontId="21" fillId="0" borderId="0" xfId="3" applyFont="1" applyAlignment="1" applyProtection="1">
      <alignment horizontal="right" vertical="center"/>
    </xf>
    <xf numFmtId="0" fontId="17" fillId="0" borderId="0" xfId="0" applyFont="1" applyAlignment="1" applyProtection="1"/>
    <xf numFmtId="0" fontId="46" fillId="0" borderId="0" xfId="6" applyFont="1" applyBorder="1" applyAlignment="1" applyProtection="1">
      <alignment vertical="center"/>
    </xf>
    <xf numFmtId="0" fontId="47" fillId="0" borderId="0" xfId="6" applyFont="1" applyBorder="1" applyAlignment="1" applyProtection="1">
      <alignment horizontal="center" vertical="center"/>
    </xf>
    <xf numFmtId="0" fontId="46" fillId="0" borderId="0" xfId="6" applyFont="1" applyBorder="1" applyAlignment="1" applyProtection="1">
      <alignment horizontal="center" vertical="center"/>
    </xf>
    <xf numFmtId="0" fontId="18" fillId="0" borderId="0" xfId="6" applyAlignment="1" applyProtection="1">
      <alignment vertical="center"/>
    </xf>
    <xf numFmtId="0" fontId="18" fillId="0" borderId="0" xfId="6" applyFont="1" applyAlignment="1" applyProtection="1">
      <alignment horizontal="center" wrapText="1"/>
    </xf>
    <xf numFmtId="0" fontId="48"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6" applyFont="1" applyFill="1" applyBorder="1" applyAlignment="1" applyProtection="1">
      <alignment horizontal="center" vertical="center"/>
    </xf>
    <xf numFmtId="0" fontId="18" fillId="0" borderId="0" xfId="6" applyProtection="1"/>
    <xf numFmtId="0" fontId="50" fillId="0" borderId="0" xfId="0" applyFont="1" applyFill="1" applyBorder="1" applyAlignment="1" applyProtection="1">
      <alignment horizontal="center" vertical="center"/>
    </xf>
    <xf numFmtId="0" fontId="18" fillId="0" borderId="0" xfId="6" applyFill="1" applyBorder="1" applyAlignment="1" applyProtection="1">
      <alignment horizontal="center" vertical="center"/>
    </xf>
    <xf numFmtId="0" fontId="18" fillId="0" borderId="0" xfId="6" applyAlignment="1" applyProtection="1">
      <alignment horizontal="center"/>
    </xf>
    <xf numFmtId="0" fontId="0" fillId="0" borderId="0" xfId="0" applyAlignment="1" applyProtection="1">
      <alignment horizontal="center"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0" fontId="51" fillId="0" borderId="0" xfId="0" applyFont="1" applyBorder="1" applyAlignment="1" applyProtection="1">
      <alignment vertical="center"/>
    </xf>
    <xf numFmtId="0" fontId="52" fillId="0" borderId="0" xfId="0" applyFont="1" applyBorder="1" applyAlignment="1" applyProtection="1">
      <alignment vertical="center"/>
    </xf>
    <xf numFmtId="0" fontId="114" fillId="21" borderId="0" xfId="0" applyFont="1" applyFill="1" applyAlignment="1" applyProtection="1">
      <alignment vertical="center"/>
    </xf>
    <xf numFmtId="0" fontId="115" fillId="21" borderId="0" xfId="0" applyFont="1" applyFill="1" applyAlignment="1" applyProtection="1">
      <alignment horizontal="center" vertical="center"/>
    </xf>
    <xf numFmtId="0" fontId="0" fillId="0" borderId="0" xfId="0" applyFill="1" applyAlignment="1" applyProtection="1">
      <alignment vertical="center"/>
    </xf>
    <xf numFmtId="0" fontId="50" fillId="0" borderId="19" xfId="0" applyFont="1" applyFill="1" applyBorder="1" applyAlignment="1" applyProtection="1">
      <alignment horizontal="center" vertical="center"/>
    </xf>
    <xf numFmtId="0" fontId="0" fillId="0" borderId="19" xfId="0" applyFill="1" applyBorder="1" applyAlignment="1" applyProtection="1">
      <alignment horizontal="center" vertical="center"/>
    </xf>
    <xf numFmtId="0" fontId="18" fillId="0" borderId="19" xfId="6" applyFill="1" applyBorder="1" applyAlignment="1" applyProtection="1">
      <alignment horizontal="center" vertical="center"/>
    </xf>
    <xf numFmtId="0" fontId="34" fillId="0" borderId="0" xfId="0" applyFont="1" applyAlignment="1" applyProtection="1">
      <alignment horizontal="center" vertical="center"/>
    </xf>
    <xf numFmtId="0" fontId="1" fillId="0" borderId="31" xfId="0" applyFont="1" applyFill="1" applyBorder="1" applyAlignment="1" applyProtection="1">
      <alignment horizontal="center" vertical="center"/>
    </xf>
    <xf numFmtId="0" fontId="1" fillId="22" borderId="32" xfId="0" applyFont="1" applyFill="1" applyBorder="1" applyAlignment="1" applyProtection="1">
      <alignment horizontal="center" vertical="center"/>
    </xf>
    <xf numFmtId="0" fontId="26" fillId="0" borderId="33" xfId="0" applyFont="1" applyBorder="1" applyAlignment="1" applyProtection="1">
      <alignment horizontal="left" vertical="center"/>
    </xf>
    <xf numFmtId="0" fontId="26" fillId="0" borderId="34" xfId="0" applyFont="1" applyBorder="1" applyAlignment="1" applyProtection="1">
      <alignment horizontal="left" vertical="center"/>
    </xf>
    <xf numFmtId="0" fontId="26" fillId="0" borderId="33" xfId="0" applyFont="1" applyBorder="1" applyAlignment="1" applyProtection="1">
      <alignment horizontal="center" vertical="center"/>
    </xf>
    <xf numFmtId="0" fontId="26" fillId="0" borderId="35" xfId="0" applyFont="1" applyBorder="1" applyAlignment="1" applyProtection="1">
      <alignment horizontal="center" vertical="center"/>
    </xf>
    <xf numFmtId="0" fontId="1" fillId="0" borderId="36" xfId="0" applyFont="1" applyFill="1" applyBorder="1" applyAlignment="1" applyProtection="1">
      <alignment horizontal="center" vertical="center"/>
    </xf>
    <xf numFmtId="0" fontId="1" fillId="22" borderId="37" xfId="0" applyFont="1" applyFill="1" applyBorder="1" applyAlignment="1" applyProtection="1">
      <alignment horizontal="center" vertical="center"/>
    </xf>
    <xf numFmtId="0" fontId="26" fillId="0" borderId="9" xfId="0" applyFont="1" applyBorder="1" applyAlignment="1" applyProtection="1">
      <alignment horizontal="left" vertical="center"/>
    </xf>
    <xf numFmtId="0" fontId="26" fillId="0" borderId="38" xfId="0" applyFont="1" applyBorder="1" applyAlignment="1" applyProtection="1">
      <alignment horizontal="left" vertical="center"/>
    </xf>
    <xf numFmtId="0" fontId="26" fillId="0" borderId="9" xfId="0" applyFont="1" applyBorder="1" applyAlignment="1" applyProtection="1">
      <alignment horizontal="center" vertical="center"/>
    </xf>
    <xf numFmtId="0" fontId="26" fillId="0" borderId="39" xfId="0" applyFont="1" applyBorder="1" applyAlignment="1" applyProtection="1">
      <alignment horizontal="center" vertical="center"/>
    </xf>
    <xf numFmtId="0" fontId="18" fillId="0" borderId="0" xfId="6" applyFill="1" applyBorder="1" applyAlignment="1" applyProtection="1">
      <alignment vertical="center"/>
    </xf>
    <xf numFmtId="0" fontId="18" fillId="0" borderId="0" xfId="6" applyFill="1" applyBorder="1" applyAlignment="1" applyProtection="1">
      <alignment horizontal="center"/>
    </xf>
    <xf numFmtId="0" fontId="27" fillId="19" borderId="18" xfId="0" applyFont="1" applyFill="1" applyBorder="1" applyAlignment="1" applyProtection="1">
      <alignment vertical="center"/>
    </xf>
    <xf numFmtId="0" fontId="27" fillId="19" borderId="19" xfId="0" applyFont="1" applyFill="1" applyBorder="1" applyAlignment="1" applyProtection="1">
      <alignment vertical="center"/>
    </xf>
    <xf numFmtId="0" fontId="27" fillId="19" borderId="20" xfId="0" applyFont="1" applyFill="1" applyBorder="1" applyAlignment="1" applyProtection="1">
      <alignment vertical="center"/>
    </xf>
    <xf numFmtId="0" fontId="15" fillId="0" borderId="0" xfId="0" applyFont="1" applyFill="1" applyBorder="1" applyAlignment="1" applyProtection="1">
      <alignment vertical="center"/>
    </xf>
    <xf numFmtId="0" fontId="1" fillId="0" borderId="40" xfId="0" applyFont="1" applyFill="1" applyBorder="1" applyAlignment="1" applyProtection="1">
      <alignment horizontal="center" vertical="center"/>
    </xf>
    <xf numFmtId="0" fontId="1" fillId="22" borderId="41" xfId="0" applyFont="1" applyFill="1" applyBorder="1" applyAlignment="1" applyProtection="1">
      <alignment horizontal="center" vertical="center"/>
    </xf>
    <xf numFmtId="0" fontId="26" fillId="0" borderId="42" xfId="0" applyFont="1" applyBorder="1" applyAlignment="1" applyProtection="1">
      <alignment horizontal="left" vertical="center"/>
    </xf>
    <xf numFmtId="0" fontId="26" fillId="0" borderId="43" xfId="0" applyFont="1" applyBorder="1" applyAlignment="1" applyProtection="1">
      <alignment horizontal="left" vertical="center"/>
    </xf>
    <xf numFmtId="0" fontId="26" fillId="0" borderId="42" xfId="0" applyFont="1" applyBorder="1" applyAlignment="1" applyProtection="1">
      <alignment horizontal="center" vertical="center"/>
    </xf>
    <xf numFmtId="0" fontId="26" fillId="0" borderId="44" xfId="0" applyFont="1" applyBorder="1" applyAlignment="1" applyProtection="1">
      <alignment horizontal="center" vertical="center"/>
    </xf>
    <xf numFmtId="0" fontId="25" fillId="0" borderId="0" xfId="0" applyFont="1" applyAlignment="1" applyProtection="1"/>
    <xf numFmtId="0" fontId="1" fillId="22" borderId="32" xfId="0" applyFont="1" applyFill="1" applyBorder="1" applyAlignment="1" applyProtection="1">
      <alignment horizontal="center" vertical="center"/>
      <protection locked="0"/>
    </xf>
    <xf numFmtId="0" fontId="1" fillId="22" borderId="37" xfId="0" applyFont="1" applyFill="1" applyBorder="1" applyAlignment="1" applyProtection="1">
      <alignment horizontal="center" vertical="center"/>
      <protection locked="0"/>
    </xf>
    <xf numFmtId="0" fontId="1" fillId="22" borderId="41" xfId="0" applyFont="1" applyFill="1" applyBorder="1" applyAlignment="1" applyProtection="1">
      <alignment horizontal="center" vertical="center"/>
      <protection locked="0"/>
    </xf>
    <xf numFmtId="0" fontId="26" fillId="0" borderId="0" xfId="0" applyFont="1" applyAlignment="1" applyProtection="1">
      <alignment horizontal="right" vertical="center"/>
    </xf>
    <xf numFmtId="0" fontId="55" fillId="0" borderId="0" xfId="4" applyFont="1" applyAlignment="1" applyProtection="1">
      <alignment vertical="center"/>
    </xf>
    <xf numFmtId="0" fontId="18" fillId="0" borderId="0" xfId="4" applyFont="1" applyAlignment="1" applyProtection="1"/>
    <xf numFmtId="0" fontId="57" fillId="0" borderId="0" xfId="2" applyFont="1" applyAlignment="1" applyProtection="1"/>
    <xf numFmtId="0" fontId="61" fillId="0" borderId="0" xfId="5" applyFont="1" applyAlignment="1" applyProtection="1">
      <alignment horizontal="center"/>
      <protection hidden="1"/>
    </xf>
    <xf numFmtId="0" fontId="35" fillId="0" borderId="0" xfId="5" applyProtection="1">
      <protection hidden="1"/>
    </xf>
    <xf numFmtId="0" fontId="29" fillId="0" borderId="0" xfId="5" applyFont="1" applyProtection="1">
      <protection hidden="1"/>
    </xf>
    <xf numFmtId="0" fontId="62" fillId="0" borderId="0" xfId="5" applyFont="1" applyAlignment="1" applyProtection="1">
      <alignment horizontal="center"/>
      <protection hidden="1"/>
    </xf>
    <xf numFmtId="0" fontId="63" fillId="0" borderId="0" xfId="5" applyFont="1" applyAlignment="1" applyProtection="1">
      <alignment horizontal="center"/>
      <protection hidden="1"/>
    </xf>
    <xf numFmtId="0" fontId="58" fillId="0" borderId="0" xfId="5" applyFont="1" applyProtection="1">
      <protection hidden="1"/>
    </xf>
    <xf numFmtId="0" fontId="35" fillId="0" borderId="0" xfId="5" applyFont="1" applyProtection="1">
      <protection hidden="1"/>
    </xf>
    <xf numFmtId="0" fontId="64" fillId="0" borderId="0" xfId="5" applyFont="1" applyAlignment="1" applyProtection="1">
      <alignment wrapText="1"/>
      <protection hidden="1"/>
    </xf>
    <xf numFmtId="0" fontId="64" fillId="0" borderId="0" xfId="5" applyFont="1" applyProtection="1">
      <protection hidden="1"/>
    </xf>
    <xf numFmtId="0" fontId="58" fillId="0" borderId="0" xfId="5" applyFont="1" applyAlignment="1" applyProtection="1">
      <alignment horizontal="center" wrapText="1"/>
      <protection hidden="1"/>
    </xf>
    <xf numFmtId="0" fontId="65" fillId="0" borderId="0" xfId="5" applyFont="1" applyAlignment="1" applyProtection="1">
      <alignment horizontal="center"/>
      <protection hidden="1"/>
    </xf>
    <xf numFmtId="0" fontId="60" fillId="0" borderId="0" xfId="5" applyFont="1" applyAlignment="1" applyProtection="1">
      <alignment horizontal="center"/>
      <protection hidden="1"/>
    </xf>
    <xf numFmtId="0" fontId="67" fillId="0" borderId="0" xfId="5" applyFont="1" applyAlignment="1" applyProtection="1">
      <alignment horizontal="center"/>
      <protection hidden="1"/>
    </xf>
    <xf numFmtId="0" fontId="59" fillId="0" borderId="0" xfId="5" applyFont="1" applyAlignment="1" applyProtection="1">
      <alignment horizontal="center" wrapText="1"/>
      <protection hidden="1"/>
    </xf>
    <xf numFmtId="0" fontId="64" fillId="0" borderId="0" xfId="5" applyFont="1" applyAlignment="1" applyProtection="1">
      <alignment horizontal="center" wrapText="1"/>
      <protection hidden="1"/>
    </xf>
    <xf numFmtId="0" fontId="68" fillId="0" borderId="0" xfId="5" applyFont="1" applyProtection="1">
      <protection hidden="1"/>
    </xf>
    <xf numFmtId="0" fontId="60" fillId="0" borderId="0" xfId="5" applyFont="1" applyProtection="1">
      <protection hidden="1"/>
    </xf>
    <xf numFmtId="0" fontId="59" fillId="0" borderId="0" xfId="5" applyFont="1" applyAlignment="1" applyProtection="1">
      <alignment horizontal="center"/>
      <protection hidden="1"/>
    </xf>
    <xf numFmtId="0" fontId="69" fillId="0" borderId="0" xfId="5" applyFont="1" applyAlignment="1" applyProtection="1">
      <alignment horizontal="center"/>
      <protection hidden="1"/>
    </xf>
    <xf numFmtId="0" fontId="65" fillId="0" borderId="0" xfId="5" applyFont="1" applyAlignment="1" applyProtection="1">
      <alignment wrapText="1"/>
      <protection hidden="1"/>
    </xf>
    <xf numFmtId="0" fontId="0" fillId="2" borderId="0" xfId="0" applyFill="1" applyAlignment="1" applyProtection="1">
      <alignment horizontal="center"/>
      <protection locked="0"/>
    </xf>
    <xf numFmtId="0" fontId="26" fillId="0" borderId="0" xfId="0" applyFont="1" applyAlignment="1" applyProtection="1">
      <alignment horizontal="right"/>
    </xf>
    <xf numFmtId="0" fontId="0" fillId="0" borderId="0" xfId="0" applyFont="1" applyAlignment="1" applyProtection="1">
      <alignment horizontal="right"/>
    </xf>
    <xf numFmtId="0" fontId="116" fillId="0" borderId="0" xfId="0" applyFont="1" applyAlignment="1" applyProtection="1">
      <alignment horizontal="left" vertical="center"/>
    </xf>
    <xf numFmtId="0" fontId="25" fillId="0" borderId="0" xfId="0" applyFont="1" applyAlignment="1" applyProtection="1">
      <alignment vertical="center"/>
    </xf>
    <xf numFmtId="0" fontId="117" fillId="0" borderId="0" xfId="0" applyFont="1" applyAlignment="1" applyProtection="1">
      <alignment horizontal="center" vertical="center"/>
    </xf>
    <xf numFmtId="0" fontId="25" fillId="0" borderId="0" xfId="0" applyFont="1" applyAlignment="1" applyProtection="1">
      <alignment horizontal="right" vertical="center"/>
    </xf>
    <xf numFmtId="0" fontId="25" fillId="0" borderId="0" xfId="0" applyFont="1" applyAlignment="1" applyProtection="1">
      <alignment horizontal="left" vertical="center"/>
    </xf>
    <xf numFmtId="0" fontId="118" fillId="0" borderId="0" xfId="0" applyFont="1" applyAlignment="1" applyProtection="1">
      <alignment vertical="center"/>
    </xf>
    <xf numFmtId="0" fontId="110" fillId="0" borderId="0" xfId="0" applyFont="1" applyFill="1" applyAlignment="1" applyProtection="1">
      <alignment horizontal="center" vertical="center"/>
    </xf>
    <xf numFmtId="0" fontId="0" fillId="0" borderId="45" xfId="0" applyFont="1" applyBorder="1" applyAlignment="1" applyProtection="1">
      <alignment horizontal="center" vertical="center"/>
    </xf>
    <xf numFmtId="0" fontId="119" fillId="23" borderId="9" xfId="0" applyFont="1" applyFill="1" applyBorder="1" applyAlignment="1" applyProtection="1">
      <alignment horizontal="center" vertical="center"/>
      <protection locked="0"/>
    </xf>
    <xf numFmtId="0" fontId="120" fillId="0" borderId="0" xfId="0" applyFont="1" applyAlignment="1" applyProtection="1">
      <alignment horizontal="right"/>
    </xf>
    <xf numFmtId="0" fontId="73" fillId="0" borderId="0" xfId="0" applyFont="1" applyAlignment="1" applyProtection="1">
      <alignment horizontal="center" vertical="center"/>
    </xf>
    <xf numFmtId="0" fontId="74" fillId="0" borderId="0" xfId="0" applyFont="1" applyAlignment="1" applyProtection="1">
      <alignment horizontal="left" vertical="center"/>
    </xf>
    <xf numFmtId="0" fontId="75" fillId="0" borderId="0" xfId="0" applyFont="1" applyAlignment="1" applyProtection="1">
      <alignment horizontal="center" vertical="center"/>
    </xf>
    <xf numFmtId="0" fontId="76" fillId="0" borderId="0" xfId="0" applyFont="1" applyAlignment="1" applyProtection="1">
      <alignment horizontal="right" vertical="center"/>
    </xf>
    <xf numFmtId="0" fontId="0" fillId="0" borderId="0" xfId="0" applyFont="1" applyProtection="1"/>
    <xf numFmtId="0" fontId="0" fillId="0" borderId="0" xfId="0" applyFont="1" applyFill="1" applyProtection="1"/>
    <xf numFmtId="0" fontId="0" fillId="0" borderId="0" xfId="0" applyFont="1" applyAlignment="1" applyProtection="1">
      <alignment horizontal="center"/>
    </xf>
    <xf numFmtId="0" fontId="77" fillId="0" borderId="0" xfId="3" applyFont="1" applyAlignment="1" applyProtection="1">
      <alignment vertical="center"/>
    </xf>
    <xf numFmtId="0" fontId="73" fillId="19" borderId="21" xfId="0" applyFont="1" applyFill="1" applyBorder="1" applyAlignment="1" applyProtection="1">
      <alignment horizontal="center" vertical="center"/>
    </xf>
    <xf numFmtId="0" fontId="73" fillId="19" borderId="23" xfId="0" applyFont="1" applyFill="1" applyBorder="1" applyAlignment="1" applyProtection="1">
      <alignment horizontal="center" vertical="center"/>
    </xf>
    <xf numFmtId="0" fontId="78" fillId="19" borderId="16" xfId="0" applyFont="1" applyFill="1" applyBorder="1" applyAlignment="1" applyProtection="1">
      <alignment vertical="center"/>
    </xf>
    <xf numFmtId="0" fontId="78" fillId="19" borderId="17" xfId="0" applyFont="1" applyFill="1" applyBorder="1" applyAlignment="1" applyProtection="1">
      <alignment vertical="center"/>
    </xf>
    <xf numFmtId="0" fontId="0" fillId="0" borderId="1" xfId="0" applyFont="1" applyFill="1" applyBorder="1" applyAlignment="1" applyProtection="1">
      <alignment horizontal="center"/>
    </xf>
    <xf numFmtId="0" fontId="0" fillId="0" borderId="0" xfId="0" applyFont="1" applyAlignment="1" applyProtection="1">
      <alignment horizontal="right" vertical="center"/>
    </xf>
    <xf numFmtId="0" fontId="0" fillId="0" borderId="1" xfId="0" applyFont="1" applyFill="1" applyBorder="1" applyAlignment="1" applyProtection="1">
      <alignment horizontal="center" vertical="center"/>
    </xf>
    <xf numFmtId="0" fontId="84" fillId="7" borderId="0" xfId="0" applyFont="1" applyFill="1" applyAlignment="1" applyProtection="1">
      <alignment horizontal="center"/>
    </xf>
    <xf numFmtId="0" fontId="84" fillId="0" borderId="0" xfId="0" applyFont="1" applyFill="1" applyAlignment="1" applyProtection="1">
      <alignment horizontal="center"/>
    </xf>
    <xf numFmtId="0" fontId="78" fillId="0" borderId="0" xfId="0" applyFont="1" applyAlignment="1" applyProtection="1">
      <alignment vertical="center"/>
    </xf>
    <xf numFmtId="0" fontId="77" fillId="19" borderId="18" xfId="3" applyFont="1" applyFill="1" applyBorder="1" applyAlignment="1" applyProtection="1">
      <alignment vertical="center"/>
    </xf>
    <xf numFmtId="0" fontId="0" fillId="19" borderId="19" xfId="0" applyFont="1" applyFill="1" applyBorder="1" applyProtection="1"/>
    <xf numFmtId="0" fontId="0" fillId="19" borderId="20" xfId="0" applyFont="1" applyFill="1" applyBorder="1" applyProtection="1"/>
    <xf numFmtId="0" fontId="0" fillId="0" borderId="0" xfId="0" applyFont="1" applyFill="1" applyAlignment="1" applyProtection="1">
      <alignment horizontal="center" vertical="center"/>
    </xf>
    <xf numFmtId="0" fontId="0" fillId="0" borderId="21" xfId="0" applyFont="1" applyBorder="1" applyProtection="1"/>
    <xf numFmtId="0" fontId="87" fillId="0" borderId="23" xfId="0" applyFont="1" applyBorder="1" applyAlignment="1" applyProtection="1">
      <alignment horizontal="center" vertical="center"/>
    </xf>
    <xf numFmtId="0" fontId="87" fillId="0" borderId="0" xfId="0" applyFont="1" applyBorder="1" applyAlignment="1" applyProtection="1">
      <alignment horizontal="center" vertical="center"/>
    </xf>
    <xf numFmtId="0" fontId="0" fillId="0" borderId="16" xfId="0" applyFont="1" applyBorder="1" applyProtection="1"/>
    <xf numFmtId="0" fontId="87" fillId="0" borderId="17" xfId="0" applyFont="1" applyBorder="1" applyAlignment="1" applyProtection="1">
      <alignment horizontal="center" vertical="center"/>
    </xf>
    <xf numFmtId="0" fontId="77" fillId="20" borderId="21" xfId="3" applyFont="1" applyFill="1" applyBorder="1" applyAlignment="1" applyProtection="1">
      <alignment vertical="center"/>
    </xf>
    <xf numFmtId="0" fontId="82" fillId="20" borderId="23" xfId="0" applyFont="1" applyFill="1" applyBorder="1" applyAlignment="1" applyProtection="1">
      <alignment horizontal="left" vertical="center"/>
    </xf>
    <xf numFmtId="0" fontId="0" fillId="0" borderId="0" xfId="0" applyFont="1" applyBorder="1" applyProtection="1"/>
    <xf numFmtId="0" fontId="82" fillId="20" borderId="17" xfId="0" applyFont="1" applyFill="1" applyBorder="1" applyAlignment="1" applyProtection="1">
      <alignment horizontal="left" vertical="center"/>
    </xf>
    <xf numFmtId="0" fontId="0" fillId="0" borderId="46" xfId="0" applyFont="1" applyBorder="1" applyAlignment="1" applyProtection="1">
      <alignment vertical="center"/>
    </xf>
    <xf numFmtId="0" fontId="88" fillId="0" borderId="46" xfId="0" applyFont="1" applyBorder="1" applyAlignment="1" applyProtection="1">
      <alignment horizontal="center" vertical="center"/>
    </xf>
    <xf numFmtId="0" fontId="89" fillId="5" borderId="28" xfId="3" applyFont="1" applyFill="1" applyBorder="1" applyAlignment="1" applyProtection="1">
      <alignment horizontal="center" vertical="center"/>
    </xf>
    <xf numFmtId="0" fontId="91" fillId="20" borderId="16" xfId="0" applyFont="1" applyFill="1" applyBorder="1" applyProtection="1"/>
    <xf numFmtId="0" fontId="0" fillId="0" borderId="47" xfId="0" applyFont="1" applyBorder="1" applyProtection="1"/>
    <xf numFmtId="0" fontId="88" fillId="0" borderId="47" xfId="0" applyFont="1" applyBorder="1" applyAlignment="1" applyProtection="1">
      <alignment horizontal="center"/>
    </xf>
    <xf numFmtId="0" fontId="84" fillId="7" borderId="0" xfId="0" applyFont="1" applyFill="1" applyBorder="1" applyAlignment="1" applyProtection="1">
      <alignment horizontal="center"/>
    </xf>
    <xf numFmtId="0" fontId="84" fillId="0" borderId="0" xfId="0" applyFont="1" applyFill="1" applyBorder="1" applyAlignment="1" applyProtection="1">
      <alignment horizontal="center"/>
    </xf>
    <xf numFmtId="0" fontId="89" fillId="0" borderId="48" xfId="3" applyFont="1" applyBorder="1" applyAlignment="1" applyProtection="1">
      <alignment horizontal="center" vertical="center"/>
    </xf>
    <xf numFmtId="0" fontId="89" fillId="0" borderId="27" xfId="3" applyFont="1" applyBorder="1" applyAlignment="1" applyProtection="1">
      <alignment horizontal="center" vertical="center"/>
    </xf>
    <xf numFmtId="0" fontId="94" fillId="0" borderId="27" xfId="3" applyFont="1" applyBorder="1" applyAlignment="1" applyProtection="1">
      <alignment horizontal="center" vertical="center"/>
    </xf>
    <xf numFmtId="0" fontId="0" fillId="0" borderId="49" xfId="0" applyFont="1" applyBorder="1" applyProtection="1"/>
    <xf numFmtId="0" fontId="88" fillId="0" borderId="49" xfId="0" applyFont="1" applyBorder="1" applyAlignment="1" applyProtection="1">
      <alignment horizontal="center"/>
    </xf>
    <xf numFmtId="0" fontId="84" fillId="8" borderId="0" xfId="0" applyFont="1" applyFill="1" applyBorder="1" applyAlignment="1" applyProtection="1">
      <alignment horizontal="center"/>
    </xf>
    <xf numFmtId="0" fontId="0" fillId="0" borderId="0" xfId="0" applyFont="1" applyBorder="1" applyAlignment="1" applyProtection="1">
      <alignment horizontal="center"/>
    </xf>
    <xf numFmtId="0" fontId="0" fillId="0" borderId="17" xfId="0" applyFont="1" applyBorder="1" applyProtection="1"/>
    <xf numFmtId="0" fontId="0" fillId="0" borderId="0" xfId="0" applyFont="1" applyFill="1" applyAlignment="1" applyProtection="1">
      <alignment horizontal="center"/>
    </xf>
    <xf numFmtId="0" fontId="89" fillId="0" borderId="50" xfId="3" applyFont="1" applyBorder="1" applyAlignment="1" applyProtection="1">
      <alignment horizontal="center" vertical="center"/>
    </xf>
    <xf numFmtId="0" fontId="77" fillId="20" borderId="16" xfId="3" applyFont="1" applyFill="1" applyBorder="1" applyAlignment="1" applyProtection="1">
      <alignment vertical="center"/>
    </xf>
    <xf numFmtId="0" fontId="77" fillId="20" borderId="18" xfId="3" applyFont="1" applyFill="1" applyBorder="1" applyAlignment="1" applyProtection="1">
      <alignment vertical="center"/>
    </xf>
    <xf numFmtId="0" fontId="0" fillId="0" borderId="0" xfId="0" applyFont="1" applyAlignment="1" applyProtection="1">
      <alignment horizontal="center" vertical="center"/>
    </xf>
    <xf numFmtId="0" fontId="90" fillId="5" borderId="27" xfId="3" applyFont="1" applyFill="1" applyBorder="1" applyAlignment="1" applyProtection="1">
      <alignment horizontal="center" vertical="center"/>
    </xf>
    <xf numFmtId="0" fontId="90" fillId="0" borderId="0" xfId="3" applyFont="1" applyFill="1" applyBorder="1" applyAlignment="1" applyProtection="1">
      <alignment horizontal="center" vertical="center"/>
    </xf>
    <xf numFmtId="0" fontId="96" fillId="0" borderId="51" xfId="0" applyFont="1" applyBorder="1" applyAlignment="1" applyProtection="1">
      <alignment horizontal="center" vertical="center"/>
    </xf>
    <xf numFmtId="0" fontId="0" fillId="0" borderId="45" xfId="0" applyFont="1" applyBorder="1" applyAlignment="1" applyProtection="1">
      <alignment horizontal="center" vertical="center"/>
    </xf>
    <xf numFmtId="0" fontId="0" fillId="9" borderId="45" xfId="0" applyFont="1" applyFill="1" applyBorder="1" applyAlignment="1" applyProtection="1">
      <alignment horizontal="center" vertical="center"/>
    </xf>
    <xf numFmtId="0" fontId="90" fillId="5" borderId="52" xfId="3" applyFont="1" applyFill="1" applyBorder="1" applyAlignment="1" applyProtection="1">
      <alignment horizontal="center" vertical="center"/>
    </xf>
    <xf numFmtId="169" fontId="0" fillId="0" borderId="53" xfId="0" applyNumberFormat="1" applyFont="1" applyBorder="1" applyAlignment="1" applyProtection="1">
      <alignment horizontal="center" vertical="center"/>
    </xf>
    <xf numFmtId="169" fontId="0" fillId="0" borderId="54" xfId="0" applyNumberFormat="1" applyFont="1" applyBorder="1" applyAlignment="1" applyProtection="1">
      <alignment horizontal="center" vertical="center"/>
    </xf>
    <xf numFmtId="169" fontId="0" fillId="0" borderId="24" xfId="0" applyNumberFormat="1" applyFont="1" applyBorder="1" applyAlignment="1" applyProtection="1">
      <alignment horizontal="center" vertical="center"/>
    </xf>
    <xf numFmtId="0" fontId="97" fillId="0" borderId="55" xfId="0" applyFont="1" applyBorder="1" applyAlignment="1" applyProtection="1">
      <alignment horizontal="center" vertical="center"/>
    </xf>
    <xf numFmtId="165" fontId="94" fillId="0" borderId="56" xfId="3" applyNumberFormat="1" applyFont="1" applyBorder="1" applyAlignment="1" applyProtection="1">
      <alignment horizontal="center" vertical="center"/>
    </xf>
    <xf numFmtId="0" fontId="89" fillId="0" borderId="48" xfId="3" applyFont="1" applyBorder="1" applyAlignment="1" applyProtection="1">
      <alignment vertical="center"/>
    </xf>
    <xf numFmtId="0" fontId="89" fillId="0" borderId="57" xfId="3" quotePrefix="1" applyFont="1" applyBorder="1" applyAlignment="1" applyProtection="1">
      <alignment horizontal="center" vertical="center"/>
    </xf>
    <xf numFmtId="0" fontId="89" fillId="0" borderId="56" xfId="3" applyFont="1" applyBorder="1" applyAlignment="1" applyProtection="1">
      <alignment horizontal="left" vertical="center"/>
    </xf>
    <xf numFmtId="0" fontId="89" fillId="10" borderId="27" xfId="3" applyFont="1" applyFill="1" applyBorder="1" applyAlignment="1" applyProtection="1">
      <alignment horizontal="center" vertical="center"/>
      <protection locked="0"/>
    </xf>
    <xf numFmtId="0" fontId="89" fillId="10" borderId="48" xfId="3" applyFont="1" applyFill="1" applyBorder="1" applyAlignment="1" applyProtection="1">
      <alignment horizontal="center" vertical="center"/>
      <protection locked="0"/>
    </xf>
    <xf numFmtId="170" fontId="89" fillId="0" borderId="27" xfId="3" applyNumberFormat="1" applyFont="1" applyBorder="1" applyAlignment="1" applyProtection="1">
      <alignment horizontal="center" vertical="center"/>
      <protection locked="0"/>
    </xf>
    <xf numFmtId="170" fontId="89" fillId="0" borderId="56" xfId="3" applyNumberFormat="1" applyFont="1" applyBorder="1" applyAlignment="1" applyProtection="1">
      <alignment horizontal="center" vertical="center"/>
      <protection locked="0"/>
    </xf>
    <xf numFmtId="0" fontId="94" fillId="0" borderId="27" xfId="3" applyFont="1" applyFill="1" applyBorder="1" applyAlignment="1" applyProtection="1">
      <alignment horizontal="center" vertical="center"/>
    </xf>
    <xf numFmtId="0" fontId="94" fillId="0" borderId="52" xfId="3" applyFont="1" applyFill="1" applyBorder="1" applyAlignment="1" applyProtection="1">
      <alignment horizontal="center" vertical="center"/>
    </xf>
    <xf numFmtId="0" fontId="94" fillId="0" borderId="0" xfId="3" applyFont="1" applyFill="1" applyBorder="1" applyAlignment="1" applyProtection="1">
      <alignment horizontal="center" vertical="center"/>
    </xf>
    <xf numFmtId="169" fontId="0" fillId="0" borderId="31" xfId="0" applyNumberFormat="1" applyFont="1" applyBorder="1" applyAlignment="1" applyProtection="1">
      <alignment horizontal="center" vertical="center"/>
    </xf>
    <xf numFmtId="169" fontId="0" fillId="0" borderId="35" xfId="0" applyNumberFormat="1" applyFont="1" applyBorder="1" applyAlignment="1" applyProtection="1">
      <alignment horizontal="center" vertical="center"/>
    </xf>
    <xf numFmtId="0" fontId="97" fillId="0" borderId="58" xfId="0" applyFont="1" applyBorder="1" applyAlignment="1" applyProtection="1">
      <alignment horizontal="center" vertical="center"/>
    </xf>
    <xf numFmtId="0" fontId="94" fillId="0" borderId="26" xfId="3" applyFont="1" applyBorder="1" applyAlignment="1" applyProtection="1">
      <alignment horizontal="center" vertical="center"/>
    </xf>
    <xf numFmtId="165" fontId="94" fillId="0" borderId="30" xfId="3" applyNumberFormat="1" applyFont="1" applyBorder="1" applyAlignment="1" applyProtection="1">
      <alignment horizontal="center" vertical="center"/>
    </xf>
    <xf numFmtId="0" fontId="89" fillId="0" borderId="28" xfId="3" applyFont="1" applyBorder="1" applyAlignment="1" applyProtection="1">
      <alignment vertical="center"/>
    </xf>
    <xf numFmtId="0" fontId="89" fillId="0" borderId="29" xfId="3" quotePrefix="1" applyFont="1" applyBorder="1" applyAlignment="1" applyProtection="1">
      <alignment horizontal="center" vertical="center"/>
    </xf>
    <xf numFmtId="0" fontId="89" fillId="0" borderId="30" xfId="3" applyFont="1" applyBorder="1" applyAlignment="1" applyProtection="1">
      <alignment horizontal="left" vertical="center"/>
    </xf>
    <xf numFmtId="0" fontId="89" fillId="10" borderId="26" xfId="3" applyFont="1" applyFill="1" applyBorder="1" applyAlignment="1" applyProtection="1">
      <alignment horizontal="center" vertical="center"/>
      <protection locked="0"/>
    </xf>
    <xf numFmtId="0" fontId="89" fillId="10" borderId="28" xfId="3" applyFont="1" applyFill="1" applyBorder="1" applyAlignment="1" applyProtection="1">
      <alignment horizontal="center" vertical="center"/>
      <protection locked="0"/>
    </xf>
    <xf numFmtId="0" fontId="94" fillId="0" borderId="26" xfId="3" applyFont="1" applyFill="1" applyBorder="1" applyAlignment="1" applyProtection="1">
      <alignment horizontal="center" vertical="center"/>
    </xf>
    <xf numFmtId="169" fontId="0" fillId="0" borderId="40" xfId="0" applyNumberFormat="1" applyFont="1" applyBorder="1" applyAlignment="1" applyProtection="1">
      <alignment horizontal="center" vertical="center"/>
    </xf>
    <xf numFmtId="169" fontId="0" fillId="0" borderId="44" xfId="0" applyNumberFormat="1" applyFont="1" applyBorder="1" applyAlignment="1" applyProtection="1">
      <alignment horizontal="center" vertical="center"/>
    </xf>
    <xf numFmtId="0" fontId="97" fillId="0" borderId="59"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89" fillId="0" borderId="26" xfId="3" applyFont="1" applyBorder="1" applyAlignment="1" applyProtection="1">
      <alignment horizontal="center" vertical="center"/>
    </xf>
    <xf numFmtId="0" fontId="121" fillId="0" borderId="0" xfId="3" applyFont="1" applyAlignment="1" applyProtection="1">
      <alignment horizontal="center" vertical="center"/>
    </xf>
    <xf numFmtId="0" fontId="0" fillId="0" borderId="45" xfId="0" applyFont="1" applyFill="1" applyBorder="1" applyAlignment="1" applyProtection="1">
      <alignment horizontal="center" vertical="center"/>
    </xf>
    <xf numFmtId="0" fontId="0" fillId="9" borderId="45" xfId="0" applyFont="1" applyFill="1" applyBorder="1" applyAlignment="1" applyProtection="1">
      <alignment vertical="center"/>
    </xf>
    <xf numFmtId="0" fontId="99" fillId="0" borderId="0" xfId="3" applyFont="1" applyAlignment="1" applyProtection="1">
      <alignment vertical="center"/>
    </xf>
    <xf numFmtId="0" fontId="95" fillId="0" borderId="0" xfId="3" applyFont="1" applyAlignment="1" applyProtection="1">
      <alignment horizontal="center" vertical="center"/>
    </xf>
    <xf numFmtId="0" fontId="122" fillId="0" borderId="0" xfId="0" applyFont="1" applyBorder="1" applyAlignment="1" applyProtection="1">
      <alignment horizontal="center" vertical="center"/>
    </xf>
    <xf numFmtId="0" fontId="90" fillId="5" borderId="60" xfId="3" applyFont="1" applyFill="1" applyBorder="1" applyAlignment="1" applyProtection="1">
      <alignment horizontal="center" vertical="center"/>
    </xf>
    <xf numFmtId="0" fontId="91" fillId="0" borderId="0" xfId="0" applyFont="1" applyProtection="1"/>
    <xf numFmtId="0" fontId="122" fillId="0" borderId="0" xfId="0" applyFont="1" applyFill="1" applyBorder="1" applyAlignment="1" applyProtection="1">
      <alignment horizontal="center" vertical="center"/>
    </xf>
    <xf numFmtId="0" fontId="89" fillId="0" borderId="61" xfId="3" applyFont="1" applyBorder="1" applyAlignment="1" applyProtection="1">
      <alignment horizontal="center" vertical="center"/>
    </xf>
    <xf numFmtId="0" fontId="123" fillId="0" borderId="0" xfId="0" applyFont="1" applyFill="1" applyBorder="1" applyAlignment="1" applyProtection="1">
      <alignment horizontal="center" vertical="center"/>
    </xf>
    <xf numFmtId="0" fontId="0" fillId="0" borderId="16" xfId="0" applyFont="1" applyFill="1" applyBorder="1" applyProtection="1"/>
    <xf numFmtId="0" fontId="89" fillId="0" borderId="62" xfId="3" applyFont="1" applyBorder="1" applyAlignment="1" applyProtection="1">
      <alignment horizontal="center" vertical="center"/>
    </xf>
    <xf numFmtId="0" fontId="0" fillId="0" borderId="16" xfId="0" applyFont="1" applyFill="1" applyBorder="1" applyAlignment="1" applyProtection="1">
      <alignment vertical="center"/>
    </xf>
    <xf numFmtId="0" fontId="0" fillId="0" borderId="0" xfId="0" applyFont="1" applyBorder="1" applyAlignment="1" applyProtection="1">
      <alignment vertical="center"/>
    </xf>
    <xf numFmtId="0" fontId="0" fillId="0" borderId="17" xfId="0" applyFont="1" applyBorder="1" applyAlignment="1" applyProtection="1">
      <alignment vertical="center"/>
    </xf>
    <xf numFmtId="0" fontId="0" fillId="0" borderId="18" xfId="0" applyFont="1" applyFill="1" applyBorder="1" applyAlignment="1" applyProtection="1">
      <alignment vertical="center"/>
    </xf>
    <xf numFmtId="0" fontId="0" fillId="0" borderId="19" xfId="0" applyFont="1" applyFill="1" applyBorder="1" applyAlignment="1" applyProtection="1">
      <alignment vertical="center"/>
    </xf>
    <xf numFmtId="0" fontId="0" fillId="0" borderId="19" xfId="0" applyFont="1" applyFill="1" applyBorder="1" applyAlignment="1" applyProtection="1">
      <alignment horizontal="center"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88" fillId="0" borderId="0" xfId="0" applyFont="1" applyBorder="1" applyAlignment="1" applyProtection="1">
      <alignment horizontal="center" vertical="center"/>
    </xf>
    <xf numFmtId="0" fontId="88" fillId="0" borderId="0" xfId="0" applyFont="1" applyAlignment="1" applyProtection="1">
      <alignment horizontal="center"/>
    </xf>
    <xf numFmtId="0" fontId="0" fillId="0" borderId="0" xfId="0" quotePrefix="1" applyFont="1" applyFill="1" applyBorder="1" applyAlignment="1" applyProtection="1">
      <alignment horizontal="center" vertical="center"/>
    </xf>
    <xf numFmtId="0" fontId="88" fillId="0" borderId="0" xfId="0" applyFont="1" applyFill="1" applyBorder="1" applyAlignment="1" applyProtection="1">
      <alignment horizontal="center"/>
    </xf>
    <xf numFmtId="0" fontId="124" fillId="0" borderId="0" xfId="3" applyFont="1" applyFill="1" applyBorder="1" applyAlignment="1" applyProtection="1">
      <alignment horizontal="center" vertical="center"/>
    </xf>
    <xf numFmtId="0" fontId="102" fillId="0" borderId="0" xfId="3" applyFont="1" applyFill="1" applyBorder="1" applyAlignment="1" applyProtection="1">
      <alignment horizontal="center" vertical="center"/>
    </xf>
    <xf numFmtId="169" fontId="0" fillId="0" borderId="0" xfId="0" applyNumberFormat="1" applyFont="1" applyFill="1" applyBorder="1" applyAlignment="1" applyProtection="1">
      <alignment horizontal="center" vertical="center"/>
    </xf>
    <xf numFmtId="0" fontId="9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16" fontId="103" fillId="0" borderId="0" xfId="0" quotePrefix="1" applyNumberFormat="1" applyFont="1" applyFill="1" applyBorder="1" applyAlignment="1" applyProtection="1">
      <alignment horizontal="center"/>
    </xf>
    <xf numFmtId="0" fontId="103" fillId="0" borderId="0" xfId="0" applyFont="1" applyFill="1" applyBorder="1" applyAlignment="1" applyProtection="1">
      <alignment horizontal="center"/>
    </xf>
    <xf numFmtId="0" fontId="119" fillId="23" borderId="0" xfId="0" applyFont="1" applyFill="1" applyBorder="1" applyAlignment="1" applyProtection="1">
      <alignment horizontal="center" vertical="center"/>
      <protection locked="0"/>
    </xf>
    <xf numFmtId="0" fontId="125" fillId="0" borderId="0" xfId="0" applyFont="1" applyFill="1" applyBorder="1" applyAlignment="1" applyProtection="1">
      <alignment horizontal="center" vertical="center"/>
    </xf>
    <xf numFmtId="0" fontId="119"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08" fillId="0" borderId="0" xfId="0" applyFont="1" applyFill="1" applyAlignment="1" applyProtection="1">
      <alignment horizontal="right" vertical="center" indent="5"/>
    </xf>
    <xf numFmtId="0" fontId="106" fillId="24" borderId="63" xfId="0" applyFont="1" applyFill="1" applyBorder="1" applyAlignment="1" applyProtection="1">
      <alignment horizontal="center" vertical="center"/>
      <protection locked="0"/>
    </xf>
    <xf numFmtId="0" fontId="106" fillId="24" borderId="64" xfId="0" applyFont="1" applyFill="1" applyBorder="1" applyAlignment="1" applyProtection="1">
      <alignment horizontal="center" vertical="center"/>
      <protection locked="0"/>
    </xf>
    <xf numFmtId="0" fontId="0" fillId="11" borderId="0"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17" xfId="0" applyFont="1" applyFill="1" applyBorder="1" applyAlignment="1" applyProtection="1">
      <alignment horizontal="center"/>
    </xf>
    <xf numFmtId="0" fontId="0" fillId="0" borderId="0" xfId="0" applyFont="1" applyAlignment="1" applyProtection="1">
      <alignment vertical="center"/>
    </xf>
    <xf numFmtId="0" fontId="0" fillId="0" borderId="0" xfId="0" applyFont="1" applyFill="1" applyBorder="1" applyAlignment="1" applyProtection="1">
      <alignment vertical="center"/>
    </xf>
    <xf numFmtId="0" fontId="0" fillId="19" borderId="0" xfId="0" applyFont="1" applyFill="1" applyBorder="1" applyProtection="1"/>
    <xf numFmtId="0" fontId="0" fillId="19" borderId="17" xfId="0" applyFont="1" applyFill="1" applyBorder="1" applyProtection="1"/>
    <xf numFmtId="0" fontId="104" fillId="0" borderId="0" xfId="0" applyFont="1" applyFill="1" applyBorder="1" applyAlignment="1" applyProtection="1">
      <alignment horizontal="center" vertical="center"/>
    </xf>
    <xf numFmtId="0" fontId="0" fillId="20" borderId="22" xfId="0" applyFont="1" applyFill="1" applyBorder="1" applyProtection="1"/>
    <xf numFmtId="0" fontId="0" fillId="20" borderId="16" xfId="0" applyFont="1" applyFill="1" applyBorder="1" applyProtection="1"/>
    <xf numFmtId="0" fontId="0" fillId="20" borderId="17" xfId="0" applyFont="1" applyFill="1" applyBorder="1" applyProtection="1"/>
    <xf numFmtId="0" fontId="0" fillId="20" borderId="0" xfId="0" applyFont="1" applyFill="1" applyBorder="1" applyProtection="1"/>
    <xf numFmtId="0" fontId="0" fillId="20" borderId="19" xfId="0" applyFont="1" applyFill="1" applyBorder="1" applyProtection="1"/>
    <xf numFmtId="0" fontId="0" fillId="20" borderId="20" xfId="0" applyFont="1" applyFill="1" applyBorder="1" applyAlignment="1" applyProtection="1"/>
    <xf numFmtId="0" fontId="0" fillId="0" borderId="0" xfId="0" applyFont="1" applyFill="1" applyBorder="1" applyProtection="1"/>
    <xf numFmtId="0" fontId="117" fillId="0" borderId="0" xfId="0" applyFont="1" applyFill="1" applyBorder="1" applyAlignment="1" applyProtection="1">
      <alignment horizontal="center" vertical="center"/>
    </xf>
    <xf numFmtId="164" fontId="117" fillId="0" borderId="0" xfId="0" applyNumberFormat="1" applyFont="1" applyFill="1" applyBorder="1" applyAlignment="1" applyProtection="1">
      <alignment horizontal="center" vertical="center"/>
    </xf>
    <xf numFmtId="0" fontId="117" fillId="0" borderId="0" xfId="0" quotePrefix="1" applyFont="1" applyFill="1" applyBorder="1" applyAlignment="1" applyProtection="1">
      <alignment horizontal="center" vertical="center"/>
    </xf>
    <xf numFmtId="165" fontId="117"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110" fillId="0" borderId="0" xfId="0" applyFont="1" applyAlignment="1" applyProtection="1">
      <alignment horizontal="center" vertical="center"/>
    </xf>
    <xf numFmtId="0" fontId="104" fillId="0" borderId="0" xfId="0" applyFont="1" applyAlignment="1" applyProtection="1">
      <alignment horizontal="center" vertical="center"/>
    </xf>
    <xf numFmtId="0" fontId="126" fillId="0" borderId="0" xfId="0" applyFont="1" applyFill="1" applyAlignment="1" applyProtection="1">
      <alignment horizontal="center" vertical="center"/>
    </xf>
    <xf numFmtId="0" fontId="106" fillId="0" borderId="0" xfId="0" applyFont="1" applyFill="1" applyBorder="1" applyAlignment="1" applyProtection="1">
      <alignment horizontal="center" vertical="center"/>
    </xf>
    <xf numFmtId="0" fontId="85" fillId="0" borderId="0" xfId="0" applyFont="1" applyAlignment="1" applyProtection="1">
      <alignment horizontal="center" vertical="center"/>
    </xf>
    <xf numFmtId="0" fontId="81" fillId="0" borderId="0" xfId="0" applyFont="1" applyAlignment="1" applyProtection="1">
      <alignment horizontal="center"/>
    </xf>
    <xf numFmtId="0" fontId="78" fillId="0" borderId="0" xfId="0" applyFont="1" applyAlignment="1" applyProtection="1">
      <alignment horizontal="center" vertical="center"/>
    </xf>
    <xf numFmtId="0" fontId="86" fillId="0" borderId="0" xfId="3" applyFont="1" applyAlignment="1" applyProtection="1">
      <alignment horizontal="center" vertical="center"/>
    </xf>
    <xf numFmtId="0" fontId="90" fillId="5" borderId="48" xfId="3" applyFont="1" applyFill="1" applyBorder="1" applyAlignment="1" applyProtection="1">
      <alignment horizontal="center" vertical="center"/>
    </xf>
    <xf numFmtId="0" fontId="0" fillId="0" borderId="0" xfId="0" applyFont="1" applyFill="1" applyBorder="1" applyAlignment="1" applyProtection="1">
      <alignment horizontal="center"/>
    </xf>
    <xf numFmtId="0" fontId="119" fillId="23" borderId="1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127" fillId="0" borderId="0" xfId="3" applyFont="1" applyFill="1" applyBorder="1" applyAlignment="1" applyProtection="1">
      <alignment horizontal="center" vertical="center"/>
    </xf>
    <xf numFmtId="0" fontId="73" fillId="0" borderId="0" xfId="0" applyFont="1" applyFill="1" applyBorder="1" applyAlignment="1" applyProtection="1">
      <alignment horizontal="center" vertical="center"/>
    </xf>
    <xf numFmtId="0" fontId="122" fillId="0" borderId="0" xfId="0" applyFont="1" applyFill="1" applyBorder="1" applyProtection="1"/>
    <xf numFmtId="0" fontId="128" fillId="0" borderId="0" xfId="0" applyFont="1" applyFill="1" applyBorder="1" applyProtection="1"/>
    <xf numFmtId="0" fontId="81" fillId="0" borderId="0" xfId="0" applyFont="1" applyFill="1" applyBorder="1" applyAlignment="1" applyProtection="1">
      <alignment horizontal="center"/>
    </xf>
    <xf numFmtId="0" fontId="104" fillId="0" borderId="0" xfId="0" applyFont="1" applyAlignment="1" applyProtection="1">
      <alignment horizontal="center" vertical="center"/>
    </xf>
    <xf numFmtId="0" fontId="94" fillId="21" borderId="27" xfId="3" applyFont="1" applyFill="1" applyBorder="1" applyAlignment="1" applyProtection="1">
      <alignment horizontal="center" vertical="center"/>
    </xf>
    <xf numFmtId="0" fontId="0" fillId="0" borderId="0" xfId="0" applyFont="1" applyFill="1" applyBorder="1" applyAlignment="1" applyProtection="1">
      <alignment horizontal="right" vertical="center"/>
    </xf>
    <xf numFmtId="0" fontId="87"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88"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xf>
    <xf numFmtId="0" fontId="0" fillId="0" borderId="65" xfId="0" quotePrefix="1"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5" xfId="0" applyFont="1" applyBorder="1" applyAlignment="1" applyProtection="1">
      <alignment horizontal="center" vertical="center"/>
    </xf>
    <xf numFmtId="0" fontId="0" fillId="0" borderId="66"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65" xfId="0" applyFont="1" applyBorder="1" applyAlignment="1" applyProtection="1">
      <alignment horizontal="center"/>
    </xf>
    <xf numFmtId="0" fontId="0" fillId="0" borderId="5" xfId="0" applyFont="1" applyBorder="1" applyAlignment="1" applyProtection="1">
      <alignment horizontal="center"/>
    </xf>
    <xf numFmtId="0" fontId="0" fillId="0" borderId="66" xfId="0" applyFont="1" applyBorder="1" applyAlignment="1" applyProtection="1">
      <alignment horizontal="center"/>
    </xf>
    <xf numFmtId="0" fontId="0" fillId="0" borderId="6" xfId="0" applyFont="1" applyBorder="1" applyAlignment="1" applyProtection="1">
      <alignment horizontal="center"/>
    </xf>
    <xf numFmtId="170" fontId="89" fillId="0" borderId="57" xfId="3" applyNumberFormat="1" applyFont="1" applyBorder="1" applyAlignment="1" applyProtection="1">
      <alignment horizontal="center" vertical="center"/>
      <protection locked="0"/>
    </xf>
    <xf numFmtId="170" fontId="89" fillId="0" borderId="48" xfId="3" applyNumberFormat="1" applyFont="1" applyBorder="1" applyAlignment="1" applyProtection="1">
      <alignment horizontal="center" vertical="center"/>
      <protection locked="0"/>
    </xf>
    <xf numFmtId="0" fontId="90" fillId="5" borderId="67" xfId="3" applyFont="1" applyFill="1" applyBorder="1" applyAlignment="1" applyProtection="1">
      <alignment horizontal="center" vertical="center"/>
    </xf>
    <xf numFmtId="0" fontId="94" fillId="0" borderId="67" xfId="3" applyFont="1" applyFill="1" applyBorder="1" applyAlignment="1" applyProtection="1">
      <alignment horizontal="center" vertical="center"/>
    </xf>
    <xf numFmtId="0" fontId="94" fillId="0" borderId="68" xfId="3" applyFont="1" applyFill="1" applyBorder="1" applyAlignment="1" applyProtection="1">
      <alignment horizontal="center" vertical="center"/>
    </xf>
    <xf numFmtId="0" fontId="94" fillId="21" borderId="69" xfId="3" applyFont="1" applyFill="1" applyBorder="1" applyAlignment="1" applyProtection="1">
      <alignment horizontal="center" vertical="center"/>
    </xf>
    <xf numFmtId="0" fontId="94" fillId="21" borderId="26" xfId="3" applyFont="1" applyFill="1" applyBorder="1" applyAlignment="1" applyProtection="1">
      <alignment horizontal="center" vertical="center"/>
    </xf>
    <xf numFmtId="0" fontId="94" fillId="21" borderId="70" xfId="3" applyFont="1" applyFill="1" applyBorder="1" applyAlignment="1" applyProtection="1">
      <alignment horizontal="center" vertical="center"/>
    </xf>
    <xf numFmtId="0" fontId="94" fillId="21" borderId="67" xfId="3" applyFont="1" applyFill="1" applyBorder="1" applyAlignment="1" applyProtection="1">
      <alignment horizontal="center" vertical="center"/>
    </xf>
    <xf numFmtId="0" fontId="94" fillId="21" borderId="52" xfId="3" applyFont="1" applyFill="1" applyBorder="1" applyAlignment="1" applyProtection="1">
      <alignment horizontal="center" vertical="center"/>
    </xf>
    <xf numFmtId="0" fontId="94" fillId="21" borderId="71" xfId="3" applyFont="1" applyFill="1" applyBorder="1" applyAlignment="1" applyProtection="1">
      <alignment horizontal="center" vertical="center"/>
    </xf>
    <xf numFmtId="0" fontId="94" fillId="21" borderId="72" xfId="3" applyFont="1" applyFill="1" applyBorder="1" applyAlignment="1" applyProtection="1">
      <alignment horizontal="center" vertical="center"/>
    </xf>
    <xf numFmtId="0" fontId="94" fillId="21" borderId="68" xfId="3" applyFont="1" applyFill="1" applyBorder="1" applyAlignment="1" applyProtection="1">
      <alignment horizontal="center" vertical="center"/>
    </xf>
    <xf numFmtId="0" fontId="94" fillId="21" borderId="73" xfId="3" applyFont="1" applyFill="1" applyBorder="1" applyAlignment="1" applyProtection="1">
      <alignment horizontal="center" vertical="center"/>
    </xf>
    <xf numFmtId="0" fontId="89" fillId="0" borderId="74" xfId="3" applyFont="1" applyBorder="1" applyAlignment="1" applyProtection="1">
      <alignment horizontal="center" vertical="center"/>
    </xf>
    <xf numFmtId="0" fontId="89" fillId="0" borderId="75" xfId="3" applyFont="1" applyBorder="1" applyAlignment="1" applyProtection="1">
      <alignment horizontal="center" vertical="center"/>
    </xf>
    <xf numFmtId="0" fontId="100" fillId="0" borderId="0" xfId="0" applyFont="1" applyAlignment="1" applyProtection="1">
      <alignment horizontal="center" vertical="center"/>
    </xf>
    <xf numFmtId="0" fontId="103" fillId="0" borderId="0" xfId="0" applyFont="1" applyFill="1" applyBorder="1" applyProtection="1"/>
    <xf numFmtId="0" fontId="9" fillId="0" borderId="0" xfId="0" applyFont="1" applyFill="1" applyBorder="1" applyAlignment="1" applyProtection="1"/>
    <xf numFmtId="0" fontId="4" fillId="0" borderId="0" xfId="0" applyFont="1" applyFill="1" applyBorder="1" applyAlignment="1" applyProtection="1"/>
    <xf numFmtId="0" fontId="4" fillId="0" borderId="0" xfId="0" applyFont="1" applyFill="1" applyBorder="1" applyAlignment="1" applyProtection="1">
      <alignment horizontal="center"/>
    </xf>
    <xf numFmtId="0" fontId="129" fillId="0" borderId="0" xfId="0" applyFont="1" applyFill="1" applyBorder="1" applyAlignment="1" applyProtection="1">
      <alignment horizontal="center"/>
    </xf>
    <xf numFmtId="0" fontId="103" fillId="0" borderId="1" xfId="0" applyFont="1" applyFill="1" applyBorder="1" applyAlignment="1" applyProtection="1">
      <alignment horizontal="center"/>
    </xf>
    <xf numFmtId="165" fontId="103" fillId="0" borderId="1" xfId="0" applyNumberFormat="1" applyFont="1" applyFill="1" applyBorder="1" applyAlignment="1" applyProtection="1">
      <alignment horizontal="center" vertical="center"/>
    </xf>
    <xf numFmtId="0" fontId="103" fillId="0" borderId="76" xfId="0" applyFont="1" applyBorder="1" applyProtection="1"/>
    <xf numFmtId="0" fontId="103" fillId="0" borderId="77" xfId="0" applyFont="1" applyBorder="1" applyProtection="1"/>
    <xf numFmtId="0" fontId="4" fillId="0" borderId="1" xfId="0" applyFont="1" applyFill="1" applyBorder="1" applyAlignment="1" applyProtection="1">
      <alignment horizontal="center"/>
    </xf>
    <xf numFmtId="0" fontId="0" fillId="19" borderId="16" xfId="0" applyFont="1" applyFill="1" applyBorder="1" applyProtection="1"/>
    <xf numFmtId="0" fontId="77" fillId="19" borderId="16" xfId="3" applyFont="1" applyFill="1" applyBorder="1" applyAlignment="1" applyProtection="1">
      <alignment vertical="center"/>
    </xf>
    <xf numFmtId="0" fontId="0" fillId="19" borderId="0" xfId="0" applyFont="1" applyFill="1" applyBorder="1" applyAlignment="1" applyProtection="1">
      <alignment horizontal="center" vertical="center"/>
    </xf>
    <xf numFmtId="0" fontId="0" fillId="19" borderId="0" xfId="0" applyFont="1" applyFill="1" applyBorder="1" applyAlignment="1" applyProtection="1"/>
    <xf numFmtId="0" fontId="119" fillId="0" borderId="0" xfId="0" applyFont="1" applyAlignment="1" applyProtection="1">
      <alignment horizontal="right" vertical="center"/>
    </xf>
    <xf numFmtId="0" fontId="104" fillId="0" borderId="0" xfId="0" applyFont="1" applyFill="1" applyAlignment="1" applyProtection="1">
      <alignment horizontal="center" vertical="center"/>
    </xf>
    <xf numFmtId="0" fontId="20" fillId="10" borderId="48" xfId="3" applyFont="1" applyFill="1" applyBorder="1" applyAlignment="1" applyProtection="1">
      <alignment horizontal="center" vertical="center"/>
      <protection locked="0"/>
    </xf>
    <xf numFmtId="0" fontId="20" fillId="10" borderId="27" xfId="3" applyFont="1" applyFill="1" applyBorder="1" applyAlignment="1" applyProtection="1">
      <alignment horizontal="center" vertical="center"/>
      <protection locked="0"/>
    </xf>
    <xf numFmtId="0" fontId="104" fillId="0" borderId="0" xfId="0" applyFont="1" applyAlignment="1" applyProtection="1">
      <alignment horizontal="center" vertical="center"/>
    </xf>
    <xf numFmtId="0" fontId="0" fillId="11" borderId="0" xfId="0" applyFont="1" applyFill="1" applyBorder="1" applyAlignment="1" applyProtection="1">
      <alignment horizontal="center"/>
    </xf>
    <xf numFmtId="0" fontId="0" fillId="0" borderId="65"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0" xfId="0" applyFont="1" applyFill="1" applyBorder="1" applyAlignment="1" applyProtection="1">
      <alignment horizontal="center"/>
    </xf>
    <xf numFmtId="0" fontId="0" fillId="0" borderId="0" xfId="0" applyAlignment="1" applyProtection="1">
      <alignment horizontal="center" vertical="center"/>
    </xf>
    <xf numFmtId="0" fontId="100" fillId="0" borderId="0" xfId="0" applyFont="1" applyFill="1" applyAlignment="1" applyProtection="1">
      <alignment horizontal="center" vertical="center"/>
    </xf>
    <xf numFmtId="0" fontId="8" fillId="0" borderId="0" xfId="0" quotePrefix="1" applyFont="1" applyBorder="1" applyAlignment="1" applyProtection="1">
      <alignment horizontal="right" vertical="center"/>
    </xf>
    <xf numFmtId="166" fontId="6" fillId="0" borderId="0" xfId="0" applyNumberFormat="1" applyFont="1" applyBorder="1" applyAlignment="1" applyProtection="1">
      <alignment horizontal="left" vertical="center"/>
    </xf>
    <xf numFmtId="0" fontId="0" fillId="0" borderId="0" xfId="0" applyBorder="1" applyAlignment="1" applyProtection="1">
      <alignment vertical="center"/>
    </xf>
    <xf numFmtId="0" fontId="0" fillId="2" borderId="0" xfId="0" applyFill="1" applyAlignment="1" applyProtection="1">
      <alignment horizontal="center" vertical="center"/>
      <protection locked="0"/>
    </xf>
    <xf numFmtId="0" fontId="89" fillId="0" borderId="50" xfId="3" applyFont="1" applyBorder="1" applyAlignment="1" applyProtection="1">
      <alignment horizontal="center" vertical="center"/>
      <protection locked="0"/>
    </xf>
    <xf numFmtId="0" fontId="89" fillId="0" borderId="78" xfId="3" applyFont="1" applyBorder="1" applyAlignment="1" applyProtection="1">
      <alignment horizontal="center" vertical="center"/>
      <protection locked="0"/>
    </xf>
    <xf numFmtId="0" fontId="113" fillId="0" borderId="0" xfId="0" applyFont="1" applyFill="1" applyAlignment="1" applyProtection="1">
      <alignment horizontal="center" vertical="center"/>
    </xf>
    <xf numFmtId="165" fontId="103" fillId="25" borderId="65" xfId="0" applyNumberFormat="1" applyFont="1" applyFill="1" applyBorder="1" applyAlignment="1" applyProtection="1">
      <alignment horizontal="center" vertical="center"/>
    </xf>
    <xf numFmtId="165" fontId="103" fillId="25" borderId="66" xfId="0" applyNumberFormat="1" applyFont="1" applyFill="1" applyBorder="1" applyAlignment="1" applyProtection="1">
      <alignment horizontal="center" vertical="center"/>
    </xf>
    <xf numFmtId="0" fontId="35" fillId="28" borderId="0" xfId="7" applyFont="1" applyFill="1" applyBorder="1" applyAlignment="1" applyProtection="1">
      <alignment vertical="center" wrapText="1"/>
    </xf>
    <xf numFmtId="0" fontId="134" fillId="0" borderId="27" xfId="0" applyFont="1" applyFill="1" applyBorder="1" applyAlignment="1" applyProtection="1">
      <alignment horizontal="center" vertical="center"/>
      <protection locked="0"/>
    </xf>
    <xf numFmtId="0" fontId="104" fillId="0" borderId="9" xfId="0" applyFont="1" applyFill="1" applyBorder="1" applyAlignment="1" applyProtection="1">
      <alignment horizontal="center" vertical="center"/>
      <protection locked="0"/>
    </xf>
    <xf numFmtId="0" fontId="104" fillId="0" borderId="10" xfId="0" applyFont="1" applyFill="1" applyBorder="1" applyAlignment="1" applyProtection="1">
      <alignment horizontal="center" vertical="center"/>
      <protection locked="0"/>
    </xf>
    <xf numFmtId="0" fontId="104" fillId="0" borderId="0" xfId="0" applyFont="1" applyAlignment="1" applyProtection="1">
      <alignment horizontal="center" vertical="center"/>
      <protection locked="0"/>
    </xf>
    <xf numFmtId="0" fontId="20" fillId="10" borderId="26" xfId="3" applyFont="1" applyFill="1" applyBorder="1" applyAlignment="1" applyProtection="1">
      <alignment horizontal="center" vertical="center"/>
      <protection locked="0"/>
    </xf>
    <xf numFmtId="0" fontId="123" fillId="0" borderId="1" xfId="0" applyFont="1" applyBorder="1" applyAlignment="1" applyProtection="1">
      <alignment horizontal="center"/>
    </xf>
    <xf numFmtId="0" fontId="123" fillId="0" borderId="0" xfId="0" applyFont="1" applyBorder="1" applyAlignment="1" applyProtection="1">
      <alignment horizontal="center"/>
    </xf>
    <xf numFmtId="0" fontId="123" fillId="0" borderId="2" xfId="0" applyFont="1" applyBorder="1" applyAlignment="1" applyProtection="1">
      <alignment horizontal="center"/>
    </xf>
    <xf numFmtId="164" fontId="103" fillId="25" borderId="79" xfId="0" applyNumberFormat="1" applyFont="1" applyFill="1" applyBorder="1" applyAlignment="1" applyProtection="1">
      <alignment horizontal="center" vertical="center"/>
    </xf>
    <xf numFmtId="164" fontId="103" fillId="25" borderId="80" xfId="0" applyNumberFormat="1" applyFont="1" applyFill="1" applyBorder="1" applyAlignment="1" applyProtection="1">
      <alignment horizontal="center" vertical="center"/>
    </xf>
    <xf numFmtId="164" fontId="103" fillId="19" borderId="83" xfId="0" applyNumberFormat="1" applyFont="1" applyFill="1" applyBorder="1" applyAlignment="1" applyProtection="1">
      <alignment horizontal="center"/>
      <protection locked="0"/>
    </xf>
    <xf numFmtId="164" fontId="103" fillId="19" borderId="84" xfId="0" applyNumberFormat="1" applyFont="1" applyFill="1" applyBorder="1" applyAlignment="1" applyProtection="1">
      <alignment horizontal="center"/>
      <protection locked="0"/>
    </xf>
    <xf numFmtId="16" fontId="103" fillId="0" borderId="81" xfId="0" quotePrefix="1" applyNumberFormat="1" applyFont="1" applyBorder="1" applyAlignment="1" applyProtection="1">
      <alignment horizontal="center"/>
    </xf>
    <xf numFmtId="0" fontId="103" fillId="0" borderId="82" xfId="0" applyFont="1" applyBorder="1" applyAlignment="1" applyProtection="1">
      <alignment horizontal="center"/>
    </xf>
    <xf numFmtId="164" fontId="103" fillId="25" borderId="81" xfId="0" applyNumberFormat="1" applyFont="1" applyFill="1" applyBorder="1" applyAlignment="1" applyProtection="1">
      <alignment horizontal="center" vertical="center"/>
    </xf>
    <xf numFmtId="164" fontId="103" fillId="25" borderId="82" xfId="0" applyNumberFormat="1" applyFont="1" applyFill="1" applyBorder="1" applyAlignment="1" applyProtection="1">
      <alignment horizontal="center" vertical="center"/>
    </xf>
    <xf numFmtId="0" fontId="103" fillId="0" borderId="83" xfId="0" quotePrefix="1" applyFont="1" applyBorder="1" applyAlignment="1" applyProtection="1">
      <alignment horizontal="center"/>
    </xf>
    <xf numFmtId="0" fontId="103" fillId="0" borderId="84" xfId="0" applyFont="1" applyBorder="1" applyAlignment="1" applyProtection="1">
      <alignment horizontal="center"/>
    </xf>
    <xf numFmtId="16" fontId="103" fillId="0" borderId="79" xfId="0" quotePrefix="1" applyNumberFormat="1" applyFont="1" applyBorder="1" applyAlignment="1" applyProtection="1">
      <alignment horizontal="center"/>
    </xf>
    <xf numFmtId="0" fontId="103" fillId="0" borderId="80" xfId="0" applyFont="1" applyBorder="1" applyAlignment="1" applyProtection="1">
      <alignment horizontal="center"/>
    </xf>
    <xf numFmtId="0" fontId="103" fillId="0" borderId="1" xfId="0" applyFont="1" applyFill="1" applyBorder="1" applyAlignment="1" applyProtection="1">
      <alignment horizontal="center" vertical="center" wrapText="1"/>
    </xf>
    <xf numFmtId="0" fontId="103" fillId="0" borderId="2" xfId="0" applyFont="1" applyFill="1" applyBorder="1" applyAlignment="1" applyProtection="1">
      <alignment horizontal="center" vertical="center" wrapText="1"/>
    </xf>
    <xf numFmtId="167" fontId="0" fillId="14" borderId="0" xfId="0" applyNumberFormat="1" applyFill="1" applyAlignment="1" applyProtection="1">
      <alignment horizontal="center"/>
    </xf>
    <xf numFmtId="0" fontId="0" fillId="14" borderId="0" xfId="0" applyFill="1" applyAlignment="1" applyProtection="1">
      <alignment horizontal="center"/>
    </xf>
    <xf numFmtId="0" fontId="0" fillId="15" borderId="0" xfId="0" applyFill="1" applyAlignment="1" applyProtection="1">
      <alignment horizontal="center"/>
    </xf>
    <xf numFmtId="0" fontId="0" fillId="0" borderId="0" xfId="0" applyFill="1" applyAlignment="1" applyProtection="1">
      <alignment horizontal="center"/>
    </xf>
    <xf numFmtId="0" fontId="2" fillId="0" borderId="0" xfId="0" applyFont="1" applyAlignment="1" applyProtection="1">
      <alignment horizontal="center" vertical="center"/>
    </xf>
    <xf numFmtId="0" fontId="70" fillId="0" borderId="46" xfId="1" applyBorder="1" applyAlignment="1" applyProtection="1">
      <alignment horizontal="left" vertical="center"/>
      <protection locked="0"/>
    </xf>
    <xf numFmtId="0" fontId="130" fillId="0" borderId="46" xfId="0" applyFont="1" applyBorder="1" applyAlignment="1" applyProtection="1">
      <alignment horizontal="left" vertical="center"/>
      <protection locked="0"/>
    </xf>
    <xf numFmtId="166" fontId="6" fillId="0" borderId="46" xfId="0" applyNumberFormat="1" applyFont="1" applyBorder="1" applyAlignment="1" applyProtection="1">
      <alignment horizontal="center" vertical="center"/>
      <protection locked="0"/>
    </xf>
    <xf numFmtId="0" fontId="6" fillId="0" borderId="46" xfId="0" applyFont="1" applyBorder="1" applyAlignment="1" applyProtection="1">
      <alignment horizontal="left" vertical="center"/>
      <protection locked="0"/>
    </xf>
    <xf numFmtId="0" fontId="6" fillId="0" borderId="85" xfId="0" applyFont="1" applyBorder="1" applyAlignment="1" applyProtection="1">
      <alignment horizontal="center" vertical="center"/>
      <protection locked="0"/>
    </xf>
    <xf numFmtId="0" fontId="6" fillId="0" borderId="86" xfId="0" applyFont="1" applyBorder="1" applyAlignment="1" applyProtection="1">
      <alignment horizontal="center" vertical="center"/>
      <protection locked="0"/>
    </xf>
    <xf numFmtId="0" fontId="6" fillId="0" borderId="87" xfId="0" applyFont="1" applyBorder="1" applyAlignment="1" applyProtection="1">
      <alignment horizontal="center" vertical="center"/>
      <protection locked="0"/>
    </xf>
    <xf numFmtId="0" fontId="6" fillId="28" borderId="0" xfId="0" applyFont="1" applyFill="1" applyAlignment="1" applyProtection="1">
      <alignment horizontal="center"/>
    </xf>
    <xf numFmtId="0" fontId="6" fillId="16" borderId="0" xfId="0" applyFont="1" applyFill="1" applyAlignment="1" applyProtection="1">
      <alignment horizontal="center"/>
    </xf>
    <xf numFmtId="0" fontId="120" fillId="0" borderId="0" xfId="0" applyFont="1" applyAlignment="1" applyProtection="1">
      <alignment horizontal="center"/>
    </xf>
    <xf numFmtId="0" fontId="5" fillId="0" borderId="0" xfId="0" applyFont="1" applyAlignment="1" applyProtection="1">
      <alignment horizontal="center" vertical="center"/>
    </xf>
    <xf numFmtId="0" fontId="6" fillId="0" borderId="47" xfId="0" applyFont="1" applyBorder="1" applyAlignment="1" applyProtection="1">
      <alignment horizontal="left" vertical="center"/>
      <protection locked="0"/>
    </xf>
    <xf numFmtId="0" fontId="0" fillId="28" borderId="0" xfId="0" applyFill="1" applyAlignment="1" applyProtection="1">
      <alignment horizontal="center"/>
    </xf>
    <xf numFmtId="0" fontId="0" fillId="16" borderId="0" xfId="0" applyFill="1" applyAlignment="1" applyProtection="1">
      <alignment horizontal="center"/>
    </xf>
    <xf numFmtId="0" fontId="72" fillId="13" borderId="0" xfId="0" applyFont="1" applyFill="1" applyAlignment="1" applyProtection="1">
      <alignment horizontal="center" vertical="center"/>
    </xf>
    <xf numFmtId="0" fontId="105" fillId="0" borderId="0" xfId="0" applyFont="1" applyAlignment="1" applyProtection="1">
      <alignment horizontal="center" vertical="center"/>
    </xf>
    <xf numFmtId="0" fontId="109" fillId="0" borderId="0" xfId="0" applyFont="1" applyAlignment="1" applyProtection="1">
      <alignment horizontal="center"/>
    </xf>
    <xf numFmtId="0" fontId="110" fillId="0" borderId="0" xfId="0" applyFont="1" applyAlignment="1" applyProtection="1">
      <alignment horizontal="center" vertical="center"/>
    </xf>
    <xf numFmtId="0" fontId="6" fillId="0" borderId="85" xfId="0" applyFont="1" applyBorder="1" applyAlignment="1" applyProtection="1">
      <alignment horizontal="center" vertical="center"/>
    </xf>
    <xf numFmtId="0" fontId="6" fillId="0" borderId="87" xfId="0" applyFont="1" applyBorder="1" applyAlignment="1" applyProtection="1">
      <alignment horizontal="center" vertical="center"/>
    </xf>
    <xf numFmtId="0" fontId="107" fillId="19" borderId="0" xfId="0" applyFont="1" applyFill="1" applyBorder="1" applyAlignment="1" applyProtection="1">
      <alignment horizontal="center" vertical="center"/>
    </xf>
    <xf numFmtId="0" fontId="112" fillId="18" borderId="0" xfId="0" applyFont="1" applyFill="1" applyBorder="1" applyAlignment="1" applyProtection="1">
      <alignment horizontal="right" vertical="center" indent="5"/>
    </xf>
    <xf numFmtId="0" fontId="104" fillId="28" borderId="0" xfId="0" applyFont="1" applyFill="1" applyAlignment="1" applyProtection="1">
      <alignment horizontal="center" vertical="center"/>
    </xf>
    <xf numFmtId="0" fontId="104" fillId="0" borderId="0" xfId="0" applyFont="1" applyAlignment="1" applyProtection="1">
      <alignment horizontal="center" vertical="center"/>
    </xf>
    <xf numFmtId="0" fontId="108" fillId="18" borderId="0" xfId="0" applyFont="1" applyFill="1" applyBorder="1" applyAlignment="1" applyProtection="1">
      <alignment horizontal="right" vertical="center" indent="5"/>
    </xf>
    <xf numFmtId="0" fontId="108" fillId="18" borderId="0" xfId="0" applyFont="1" applyFill="1" applyAlignment="1" applyProtection="1">
      <alignment horizontal="right" vertical="center" indent="5"/>
    </xf>
    <xf numFmtId="0" fontId="106" fillId="18" borderId="92" xfId="0" applyFont="1" applyFill="1" applyBorder="1" applyAlignment="1" applyProtection="1">
      <alignment horizontal="center" vertical="center"/>
    </xf>
    <xf numFmtId="0" fontId="106" fillId="18" borderId="93" xfId="0" applyFont="1" applyFill="1" applyBorder="1" applyAlignment="1" applyProtection="1">
      <alignment horizontal="center" vertical="center"/>
    </xf>
    <xf numFmtId="0" fontId="106" fillId="0" borderId="63" xfId="0" applyFont="1" applyBorder="1" applyAlignment="1" applyProtection="1">
      <alignment horizontal="center" vertical="center"/>
    </xf>
    <xf numFmtId="0" fontId="106" fillId="0" borderId="88" xfId="0" applyFont="1" applyBorder="1" applyAlignment="1" applyProtection="1">
      <alignment horizontal="center" vertical="center"/>
    </xf>
    <xf numFmtId="0" fontId="131" fillId="0" borderId="0" xfId="0" applyFont="1" applyAlignment="1" applyProtection="1">
      <alignment horizontal="center" vertical="center"/>
    </xf>
    <xf numFmtId="0" fontId="104" fillId="18" borderId="89" xfId="0" applyFont="1" applyFill="1" applyBorder="1" applyAlignment="1" applyProtection="1">
      <alignment horizontal="center" vertical="center"/>
    </xf>
    <xf numFmtId="0" fontId="104" fillId="18" borderId="90" xfId="0" applyFont="1" applyFill="1" applyBorder="1" applyAlignment="1" applyProtection="1">
      <alignment horizontal="center" vertical="center"/>
    </xf>
    <xf numFmtId="0" fontId="104" fillId="18" borderId="91" xfId="0" applyFont="1" applyFill="1" applyBorder="1" applyAlignment="1" applyProtection="1">
      <alignment horizontal="center" vertical="center"/>
    </xf>
    <xf numFmtId="16" fontId="126" fillId="0" borderId="95" xfId="0" quotePrefix="1" applyNumberFormat="1" applyFont="1" applyFill="1" applyBorder="1" applyAlignment="1" applyProtection="1">
      <alignment horizontal="center" vertical="center"/>
    </xf>
    <xf numFmtId="0" fontId="126" fillId="0" borderId="47" xfId="0" applyNumberFormat="1" applyFont="1" applyFill="1" applyBorder="1" applyAlignment="1" applyProtection="1">
      <alignment horizontal="center" vertical="center"/>
    </xf>
    <xf numFmtId="0" fontId="126" fillId="0" borderId="96" xfId="0" applyNumberFormat="1" applyFont="1" applyFill="1" applyBorder="1" applyAlignment="1" applyProtection="1">
      <alignment horizontal="center" vertical="center"/>
    </xf>
    <xf numFmtId="0" fontId="110" fillId="28" borderId="0" xfId="0" applyFont="1" applyFill="1" applyAlignment="1" applyProtection="1">
      <alignment horizontal="center" vertical="center"/>
    </xf>
    <xf numFmtId="0" fontId="110" fillId="26" borderId="0" xfId="0" applyFont="1" applyFill="1" applyAlignment="1" applyProtection="1">
      <alignment horizontal="center" vertical="center"/>
    </xf>
    <xf numFmtId="0" fontId="126" fillId="0" borderId="95" xfId="0" quotePrefix="1" applyNumberFormat="1" applyFont="1" applyFill="1" applyBorder="1" applyAlignment="1" applyProtection="1">
      <alignment horizontal="center" vertical="center"/>
    </xf>
    <xf numFmtId="0" fontId="126" fillId="0" borderId="97" xfId="0" quotePrefix="1" applyNumberFormat="1" applyFont="1" applyFill="1" applyBorder="1" applyAlignment="1" applyProtection="1">
      <alignment horizontal="center" vertical="center"/>
    </xf>
    <xf numFmtId="0" fontId="126" fillId="0" borderId="98" xfId="0" applyNumberFormat="1" applyFont="1" applyFill="1" applyBorder="1" applyAlignment="1" applyProtection="1">
      <alignment horizontal="center" vertical="center"/>
    </xf>
    <xf numFmtId="0" fontId="126" fillId="0" borderId="99" xfId="0" applyNumberFormat="1" applyFont="1" applyFill="1" applyBorder="1" applyAlignment="1" applyProtection="1">
      <alignment horizontal="center" vertical="center"/>
    </xf>
    <xf numFmtId="0" fontId="126" fillId="0" borderId="0" xfId="0" applyFont="1" applyFill="1" applyAlignment="1" applyProtection="1">
      <alignment horizontal="center" vertical="center"/>
    </xf>
    <xf numFmtId="0" fontId="126" fillId="0" borderId="21" xfId="0" applyFont="1" applyBorder="1" applyAlignment="1" applyProtection="1">
      <alignment horizontal="center" vertical="center" wrapText="1"/>
    </xf>
    <xf numFmtId="0" fontId="126" fillId="0" borderId="22" xfId="0" applyFont="1" applyBorder="1" applyAlignment="1" applyProtection="1">
      <alignment horizontal="center" vertical="center" wrapText="1"/>
    </xf>
    <xf numFmtId="0" fontId="126" fillId="0" borderId="23" xfId="0" applyFont="1" applyBorder="1" applyAlignment="1" applyProtection="1">
      <alignment horizontal="center" vertical="center" wrapText="1"/>
    </xf>
    <xf numFmtId="0" fontId="126" fillId="0" borderId="16" xfId="0" applyFont="1" applyBorder="1" applyAlignment="1" applyProtection="1">
      <alignment horizontal="center" vertical="center" wrapText="1"/>
    </xf>
    <xf numFmtId="0" fontId="126" fillId="0" borderId="0" xfId="0" applyFont="1" applyBorder="1" applyAlignment="1" applyProtection="1">
      <alignment horizontal="center" vertical="center" wrapText="1"/>
    </xf>
    <xf numFmtId="0" fontId="126" fillId="0" borderId="17" xfId="0" applyFont="1" applyBorder="1" applyAlignment="1" applyProtection="1">
      <alignment horizontal="center" vertical="center" wrapText="1"/>
    </xf>
    <xf numFmtId="0" fontId="126" fillId="0" borderId="100" xfId="0" applyFont="1" applyBorder="1" applyAlignment="1" applyProtection="1">
      <alignment horizontal="center" vertical="center" wrapText="1"/>
    </xf>
    <xf numFmtId="0" fontId="126" fillId="0" borderId="46" xfId="0" applyFont="1" applyBorder="1" applyAlignment="1" applyProtection="1">
      <alignment horizontal="center" vertical="center" wrapText="1"/>
    </xf>
    <xf numFmtId="0" fontId="126" fillId="0" borderId="101" xfId="0" applyFont="1" applyBorder="1" applyAlignment="1" applyProtection="1">
      <alignment horizontal="center" vertical="center" wrapText="1"/>
    </xf>
    <xf numFmtId="0" fontId="126" fillId="0" borderId="102" xfId="0" quotePrefix="1" applyNumberFormat="1" applyFont="1" applyFill="1" applyBorder="1" applyAlignment="1" applyProtection="1">
      <alignment horizontal="center" vertical="center"/>
    </xf>
    <xf numFmtId="0" fontId="126" fillId="0" borderId="103" xfId="0" applyNumberFormat="1" applyFont="1" applyFill="1" applyBorder="1" applyAlignment="1" applyProtection="1">
      <alignment horizontal="center" vertical="center"/>
    </xf>
    <xf numFmtId="0" fontId="126" fillId="0" borderId="104" xfId="0" applyNumberFormat="1" applyFont="1" applyFill="1" applyBorder="1" applyAlignment="1" applyProtection="1">
      <alignment horizontal="center" vertical="center"/>
    </xf>
    <xf numFmtId="0" fontId="126" fillId="0" borderId="105" xfId="0" quotePrefix="1" applyNumberFormat="1" applyFont="1" applyFill="1" applyBorder="1" applyAlignment="1" applyProtection="1">
      <alignment horizontal="center" vertical="center"/>
    </xf>
    <xf numFmtId="0" fontId="126" fillId="0" borderId="106" xfId="0" applyNumberFormat="1" applyFont="1" applyFill="1" applyBorder="1" applyAlignment="1" applyProtection="1">
      <alignment horizontal="center" vertical="center"/>
    </xf>
    <xf numFmtId="0" fontId="126" fillId="0" borderId="107" xfId="0" applyNumberFormat="1" applyFont="1" applyFill="1" applyBorder="1" applyAlignment="1" applyProtection="1">
      <alignment horizontal="center" vertical="center"/>
    </xf>
    <xf numFmtId="0" fontId="126" fillId="0" borderId="100" xfId="0" quotePrefix="1" applyNumberFormat="1" applyFont="1" applyFill="1" applyBorder="1" applyAlignment="1" applyProtection="1">
      <alignment horizontal="center" vertical="center"/>
    </xf>
    <xf numFmtId="0" fontId="126" fillId="0" borderId="46" xfId="0" applyNumberFormat="1" applyFont="1" applyFill="1" applyBorder="1" applyAlignment="1" applyProtection="1">
      <alignment horizontal="center" vertical="center"/>
    </xf>
    <xf numFmtId="0" fontId="126" fillId="0" borderId="101" xfId="0" applyNumberFormat="1" applyFont="1" applyFill="1" applyBorder="1" applyAlignment="1" applyProtection="1">
      <alignment horizontal="center" vertical="center"/>
    </xf>
    <xf numFmtId="0" fontId="106" fillId="0" borderId="64" xfId="0" applyFont="1" applyBorder="1" applyAlignment="1" applyProtection="1">
      <alignment horizontal="center" vertical="center"/>
    </xf>
    <xf numFmtId="0" fontId="106" fillId="0" borderId="94" xfId="0" applyFont="1" applyBorder="1" applyAlignment="1" applyProtection="1">
      <alignment horizontal="center" vertical="center"/>
    </xf>
    <xf numFmtId="0" fontId="78" fillId="0" borderId="0" xfId="0" applyFont="1" applyAlignment="1" applyProtection="1">
      <alignment horizontal="center" vertical="center"/>
    </xf>
    <xf numFmtId="0" fontId="81" fillId="0" borderId="0" xfId="0" applyFont="1" applyAlignment="1" applyProtection="1">
      <alignment horizontal="center"/>
    </xf>
    <xf numFmtId="0" fontId="85" fillId="0" borderId="0" xfId="0" applyFont="1" applyAlignment="1" applyProtection="1">
      <alignment horizontal="center" vertical="center"/>
    </xf>
    <xf numFmtId="0" fontId="94" fillId="0" borderId="27" xfId="3" applyFont="1" applyBorder="1" applyAlignment="1" applyProtection="1">
      <alignment horizontal="center" vertical="center"/>
    </xf>
    <xf numFmtId="0" fontId="90" fillId="5" borderId="27" xfId="3" applyFont="1" applyFill="1" applyBorder="1" applyAlignment="1" applyProtection="1">
      <alignment horizontal="center" vertical="center"/>
    </xf>
    <xf numFmtId="0" fontId="90" fillId="10" borderId="25" xfId="3" applyFont="1" applyFill="1" applyBorder="1" applyAlignment="1" applyProtection="1">
      <alignment horizontal="center" vertical="center" wrapText="1"/>
    </xf>
    <xf numFmtId="0" fontId="90" fillId="10" borderId="26" xfId="3" applyFont="1" applyFill="1" applyBorder="1" applyAlignment="1" applyProtection="1">
      <alignment horizontal="center" vertical="center" wrapText="1"/>
    </xf>
    <xf numFmtId="0" fontId="90" fillId="21" borderId="28" xfId="3" applyFont="1" applyFill="1" applyBorder="1" applyAlignment="1" applyProtection="1">
      <alignment horizontal="center" vertical="center"/>
    </xf>
    <xf numFmtId="0" fontId="90" fillId="21" borderId="29" xfId="3" applyFont="1" applyFill="1" applyBorder="1" applyAlignment="1" applyProtection="1">
      <alignment horizontal="center" vertical="center"/>
    </xf>
    <xf numFmtId="0" fontId="90" fillId="21" borderId="30" xfId="3" applyFont="1" applyFill="1" applyBorder="1" applyAlignment="1" applyProtection="1">
      <alignment horizontal="center" vertical="center"/>
    </xf>
    <xf numFmtId="0" fontId="73" fillId="28" borderId="0" xfId="0" applyFont="1" applyFill="1" applyAlignment="1" applyProtection="1">
      <alignment horizontal="center" vertical="center"/>
    </xf>
    <xf numFmtId="0" fontId="73" fillId="0" borderId="0" xfId="0" applyFont="1" applyAlignment="1" applyProtection="1">
      <alignment horizontal="center" vertical="center"/>
    </xf>
    <xf numFmtId="0" fontId="89" fillId="0" borderId="27" xfId="3" applyFont="1" applyBorder="1" applyAlignment="1" applyProtection="1">
      <alignment horizontal="center" vertical="center"/>
    </xf>
    <xf numFmtId="0" fontId="92" fillId="23" borderId="27" xfId="3" applyFont="1" applyFill="1" applyBorder="1" applyAlignment="1" applyProtection="1">
      <alignment horizontal="center" vertical="center"/>
    </xf>
    <xf numFmtId="0" fontId="93" fillId="23" borderId="27" xfId="3" applyFont="1" applyFill="1" applyBorder="1" applyAlignment="1" applyProtection="1">
      <alignment horizontal="center" vertical="center"/>
    </xf>
    <xf numFmtId="168" fontId="89" fillId="0" borderId="27" xfId="3" applyNumberFormat="1" applyFont="1" applyBorder="1" applyAlignment="1" applyProtection="1">
      <alignment horizontal="center" vertical="center"/>
    </xf>
    <xf numFmtId="0" fontId="92" fillId="23" borderId="50" xfId="3" applyFont="1" applyFill="1" applyBorder="1" applyAlignment="1" applyProtection="1">
      <alignment horizontal="center" vertical="center"/>
    </xf>
    <xf numFmtId="0" fontId="93" fillId="23" borderId="50" xfId="3" applyFont="1" applyFill="1" applyBorder="1" applyAlignment="1" applyProtection="1">
      <alignment horizontal="center" vertical="center"/>
    </xf>
    <xf numFmtId="0" fontId="94" fillId="0" borderId="50" xfId="3" applyFont="1" applyBorder="1" applyAlignment="1" applyProtection="1">
      <alignment horizontal="center" vertical="center"/>
    </xf>
    <xf numFmtId="0" fontId="20" fillId="0" borderId="57" xfId="3" quotePrefix="1" applyFont="1" applyBorder="1" applyAlignment="1" applyProtection="1">
      <alignment horizontal="center" vertical="center"/>
    </xf>
    <xf numFmtId="0" fontId="20" fillId="0" borderId="56" xfId="3" quotePrefix="1" applyFont="1" applyBorder="1" applyAlignment="1" applyProtection="1">
      <alignment horizontal="center" vertical="center"/>
    </xf>
    <xf numFmtId="0" fontId="15" fillId="5" borderId="0" xfId="0" applyFont="1" applyFill="1" applyBorder="1" applyAlignment="1" applyProtection="1">
      <alignment horizontal="left" vertical="center"/>
    </xf>
    <xf numFmtId="0" fontId="82" fillId="5" borderId="0" xfId="0" applyFont="1" applyFill="1" applyBorder="1" applyAlignment="1" applyProtection="1">
      <alignment horizontal="left" vertical="center"/>
    </xf>
    <xf numFmtId="0" fontId="90" fillId="5" borderId="89" xfId="3" applyFont="1" applyFill="1" applyBorder="1" applyAlignment="1" applyProtection="1">
      <alignment horizontal="center" vertical="center"/>
    </xf>
    <xf numFmtId="0" fontId="90" fillId="21" borderId="90" xfId="3" applyFont="1" applyFill="1" applyBorder="1" applyAlignment="1" applyProtection="1">
      <alignment horizontal="center" vertical="center"/>
    </xf>
    <xf numFmtId="0" fontId="90" fillId="21" borderId="119" xfId="3" applyFont="1" applyFill="1" applyBorder="1" applyAlignment="1" applyProtection="1">
      <alignment horizontal="center" vertical="center"/>
    </xf>
    <xf numFmtId="0" fontId="89" fillId="0" borderId="120" xfId="3" applyFont="1" applyBorder="1" applyAlignment="1" applyProtection="1">
      <alignment horizontal="center" vertical="center"/>
    </xf>
    <xf numFmtId="0" fontId="89" fillId="0" borderId="121" xfId="3" applyFont="1" applyBorder="1" applyAlignment="1" applyProtection="1">
      <alignment horizontal="center" vertical="center"/>
    </xf>
    <xf numFmtId="0" fontId="89" fillId="0" borderId="122" xfId="3" applyFont="1" applyBorder="1" applyAlignment="1" applyProtection="1">
      <alignment horizontal="center" vertical="center"/>
    </xf>
    <xf numFmtId="0" fontId="89" fillId="0" borderId="48" xfId="3" applyFont="1" applyBorder="1" applyAlignment="1" applyProtection="1">
      <alignment horizontal="center" vertical="center"/>
    </xf>
    <xf numFmtId="0" fontId="89" fillId="0" borderId="57" xfId="3" applyFont="1" applyBorder="1" applyAlignment="1" applyProtection="1">
      <alignment horizontal="center" vertical="center"/>
    </xf>
    <xf numFmtId="0" fontId="89" fillId="0" borderId="108" xfId="3" applyFont="1" applyBorder="1" applyAlignment="1" applyProtection="1">
      <alignment horizontal="center" vertical="center"/>
    </xf>
    <xf numFmtId="0" fontId="89" fillId="0" borderId="50" xfId="3" applyFont="1" applyBorder="1" applyAlignment="1" applyProtection="1">
      <alignment horizontal="center" vertical="center"/>
    </xf>
    <xf numFmtId="0" fontId="92" fillId="23" borderId="27" xfId="0" applyFont="1" applyFill="1" applyBorder="1" applyAlignment="1" applyProtection="1">
      <alignment horizontal="center" vertical="center"/>
    </xf>
    <xf numFmtId="0" fontId="0" fillId="0" borderId="57" xfId="0" applyFont="1" applyBorder="1" applyProtection="1"/>
    <xf numFmtId="0" fontId="89" fillId="0" borderId="48" xfId="3" applyFont="1" applyFill="1" applyBorder="1" applyAlignment="1" applyProtection="1">
      <alignment horizontal="center" vertical="center"/>
    </xf>
    <xf numFmtId="0" fontId="89" fillId="0" borderId="108" xfId="3" applyFont="1" applyFill="1" applyBorder="1" applyAlignment="1" applyProtection="1">
      <alignment horizontal="center" vertical="center"/>
    </xf>
    <xf numFmtId="0" fontId="77" fillId="0" borderId="16" xfId="3" applyFont="1" applyBorder="1" applyAlignment="1" applyProtection="1">
      <alignment horizontal="center" vertical="center"/>
    </xf>
    <xf numFmtId="0" fontId="77" fillId="0" borderId="0" xfId="3" applyFont="1" applyAlignment="1" applyProtection="1">
      <alignment horizontal="center" vertical="center"/>
    </xf>
    <xf numFmtId="0" fontId="77" fillId="0" borderId="0" xfId="3" applyFont="1" applyBorder="1" applyAlignment="1" applyProtection="1">
      <alignment horizontal="center" vertical="center"/>
    </xf>
    <xf numFmtId="0" fontId="92" fillId="23" borderId="50" xfId="0" applyFont="1" applyFill="1" applyBorder="1" applyAlignment="1" applyProtection="1">
      <alignment horizontal="center" vertical="center"/>
    </xf>
    <xf numFmtId="0" fontId="89" fillId="0" borderId="120" xfId="3" applyFont="1" applyFill="1" applyBorder="1" applyAlignment="1" applyProtection="1">
      <alignment horizontal="center" vertical="center"/>
    </xf>
    <xf numFmtId="0" fontId="89" fillId="0" borderId="122" xfId="3" applyFont="1" applyFill="1" applyBorder="1" applyAlignment="1" applyProtection="1">
      <alignment horizontal="center" vertical="center"/>
    </xf>
    <xf numFmtId="0" fontId="0" fillId="0" borderId="77" xfId="0" applyFont="1" applyBorder="1" applyAlignment="1" applyProtection="1">
      <alignment horizontal="center" vertical="center"/>
    </xf>
    <xf numFmtId="0" fontId="0" fillId="0" borderId="123" xfId="0" applyFont="1" applyBorder="1" applyAlignment="1" applyProtection="1">
      <alignment horizontal="center" vertical="center"/>
    </xf>
    <xf numFmtId="0" fontId="0" fillId="17" borderId="109" xfId="0" applyFont="1" applyFill="1" applyBorder="1" applyAlignment="1" applyProtection="1">
      <alignment horizontal="center"/>
    </xf>
    <xf numFmtId="0" fontId="0" fillId="17" borderId="112" xfId="0" applyFont="1" applyFill="1" applyBorder="1" applyAlignment="1" applyProtection="1">
      <alignment horizontal="center"/>
    </xf>
    <xf numFmtId="0" fontId="89" fillId="0" borderId="0" xfId="3" applyFont="1" applyAlignment="1" applyProtection="1">
      <alignment horizontal="center" vertical="top"/>
    </xf>
    <xf numFmtId="0" fontId="101" fillId="0" borderId="0" xfId="3" applyFont="1" applyBorder="1" applyAlignment="1" applyProtection="1">
      <alignment horizontal="center" vertical="center"/>
    </xf>
    <xf numFmtId="0" fontId="96" fillId="6" borderId="0" xfId="0" applyFont="1" applyFill="1" applyBorder="1" applyAlignment="1" applyProtection="1">
      <alignment horizontal="center"/>
    </xf>
    <xf numFmtId="0" fontId="89" fillId="0" borderId="0" xfId="3" applyFont="1" applyAlignment="1" applyProtection="1">
      <alignment horizontal="center"/>
    </xf>
    <xf numFmtId="0" fontId="0" fillId="3" borderId="109"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11" borderId="109" xfId="0" applyFont="1" applyFill="1" applyBorder="1" applyAlignment="1" applyProtection="1">
      <alignment horizontal="center"/>
    </xf>
    <xf numFmtId="0" fontId="0" fillId="11" borderId="0" xfId="0" applyFont="1" applyFill="1" applyBorder="1" applyAlignment="1" applyProtection="1">
      <alignment horizontal="center"/>
    </xf>
    <xf numFmtId="0" fontId="0" fillId="11" borderId="112" xfId="0" applyFont="1" applyFill="1" applyBorder="1" applyAlignment="1" applyProtection="1">
      <alignment horizontal="center"/>
    </xf>
    <xf numFmtId="0" fontId="0" fillId="0" borderId="1"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3" borderId="112" xfId="0" applyFont="1" applyFill="1" applyBorder="1" applyAlignment="1" applyProtection="1">
      <alignment horizontal="center" vertical="center"/>
    </xf>
    <xf numFmtId="0" fontId="0" fillId="0" borderId="121" xfId="0" applyFont="1" applyBorder="1" applyProtection="1"/>
    <xf numFmtId="0" fontId="0" fillId="0" borderId="76" xfId="0" applyFont="1" applyBorder="1" applyAlignment="1" applyProtection="1">
      <alignment horizontal="center" vertical="center"/>
    </xf>
    <xf numFmtId="0" fontId="0" fillId="3" borderId="45" xfId="0" applyFont="1" applyFill="1" applyBorder="1" applyAlignment="1" applyProtection="1">
      <alignment horizontal="center"/>
    </xf>
    <xf numFmtId="0" fontId="0" fillId="17" borderId="0" xfId="0" applyFont="1" applyFill="1" applyBorder="1" applyAlignment="1" applyProtection="1">
      <alignment horizontal="center"/>
    </xf>
    <xf numFmtId="0" fontId="20" fillId="0" borderId="29" xfId="3" quotePrefix="1" applyFont="1" applyBorder="1" applyAlignment="1" applyProtection="1">
      <alignment horizontal="center" vertical="center"/>
    </xf>
    <xf numFmtId="0" fontId="20" fillId="0" borderId="30" xfId="3" quotePrefix="1" applyFont="1" applyBorder="1" applyAlignment="1" applyProtection="1">
      <alignment horizontal="center" vertical="center"/>
    </xf>
    <xf numFmtId="0" fontId="98" fillId="0" borderId="22" xfId="3" applyFont="1" applyBorder="1" applyAlignment="1" applyProtection="1">
      <alignment horizontal="center" vertical="top" wrapText="1"/>
    </xf>
    <xf numFmtId="0" fontId="98" fillId="0" borderId="23" xfId="3" applyFont="1" applyBorder="1" applyAlignment="1" applyProtection="1">
      <alignment horizontal="center" vertical="top" wrapText="1"/>
    </xf>
    <xf numFmtId="0" fontId="98" fillId="0" borderId="0" xfId="3" applyFont="1" applyBorder="1" applyAlignment="1" applyProtection="1">
      <alignment horizontal="center" vertical="top" wrapText="1"/>
    </xf>
    <xf numFmtId="0" fontId="98" fillId="0" borderId="17" xfId="3" applyFont="1" applyBorder="1" applyAlignment="1" applyProtection="1">
      <alignment horizontal="center" vertical="top" wrapText="1"/>
    </xf>
    <xf numFmtId="0" fontId="90" fillId="5" borderId="26" xfId="0" applyFont="1" applyFill="1" applyBorder="1" applyAlignment="1" applyProtection="1">
      <alignment horizontal="center" vertical="center"/>
    </xf>
    <xf numFmtId="0" fontId="0" fillId="5" borderId="29" xfId="0" applyFont="1" applyFill="1" applyBorder="1" applyProtection="1"/>
    <xf numFmtId="0" fontId="90" fillId="5" borderId="111" xfId="3" applyFont="1" applyFill="1" applyBorder="1" applyAlignment="1" applyProtection="1">
      <alignment horizontal="center" vertical="center"/>
    </xf>
    <xf numFmtId="0" fontId="90" fillId="0" borderId="16" xfId="3" applyFont="1" applyBorder="1" applyAlignment="1" applyProtection="1">
      <alignment horizontal="center" vertical="center"/>
    </xf>
    <xf numFmtId="0" fontId="90" fillId="0" borderId="0" xfId="3" applyFont="1" applyBorder="1" applyAlignment="1" applyProtection="1">
      <alignment horizontal="center" vertical="center"/>
    </xf>
    <xf numFmtId="0" fontId="90" fillId="0" borderId="17" xfId="3" applyFont="1" applyBorder="1" applyAlignment="1" applyProtection="1">
      <alignment horizontal="center" vertical="center"/>
    </xf>
    <xf numFmtId="0" fontId="89" fillId="5" borderId="124" xfId="3" applyFont="1" applyFill="1" applyBorder="1" applyAlignment="1" applyProtection="1">
      <alignment horizontal="right" vertical="center"/>
    </xf>
    <xf numFmtId="0" fontId="89" fillId="5" borderId="57" xfId="3" applyFont="1" applyFill="1" applyBorder="1" applyAlignment="1" applyProtection="1">
      <alignment horizontal="right" vertical="center"/>
    </xf>
    <xf numFmtId="0" fontId="89" fillId="0" borderId="125" xfId="3" applyFont="1" applyBorder="1" applyAlignment="1" applyProtection="1">
      <alignment horizontal="right" vertical="center"/>
    </xf>
    <xf numFmtId="0" fontId="89" fillId="0" borderId="121" xfId="3" applyFont="1" applyBorder="1" applyAlignment="1" applyProtection="1">
      <alignment horizontal="right" vertical="center"/>
    </xf>
    <xf numFmtId="0" fontId="0" fillId="2" borderId="109" xfId="0" applyFont="1" applyFill="1" applyBorder="1" applyAlignment="1" applyProtection="1">
      <alignment horizontal="center"/>
    </xf>
    <xf numFmtId="0" fontId="0" fillId="2" borderId="112" xfId="0" applyFont="1" applyFill="1" applyBorder="1" applyAlignment="1" applyProtection="1">
      <alignment horizontal="center"/>
    </xf>
    <xf numFmtId="0" fontId="0" fillId="2" borderId="0" xfId="0" applyFont="1" applyFill="1" applyBorder="1" applyAlignment="1" applyProtection="1">
      <alignment horizontal="center"/>
    </xf>
    <xf numFmtId="0" fontId="0" fillId="3" borderId="0" xfId="0" applyFont="1" applyFill="1" applyBorder="1" applyAlignment="1" applyProtection="1">
      <alignment horizontal="center"/>
    </xf>
    <xf numFmtId="0" fontId="0" fillId="3" borderId="112" xfId="0" applyFont="1" applyFill="1" applyBorder="1" applyAlignment="1" applyProtection="1">
      <alignment horizontal="center"/>
    </xf>
    <xf numFmtId="0" fontId="0" fillId="3" borderId="109" xfId="0" applyFont="1" applyFill="1" applyBorder="1" applyAlignment="1" applyProtection="1">
      <alignment horizontal="center"/>
    </xf>
    <xf numFmtId="0" fontId="82" fillId="5" borderId="0" xfId="0" applyFont="1" applyFill="1" applyBorder="1" applyAlignment="1" applyProtection="1">
      <alignment horizontal="right" vertical="center" indent="5"/>
    </xf>
    <xf numFmtId="0" fontId="0" fillId="6" borderId="0"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45" xfId="0" applyFont="1" applyFill="1" applyBorder="1" applyAlignment="1" applyProtection="1">
      <alignment horizontal="center"/>
    </xf>
    <xf numFmtId="0" fontId="0" fillId="9" borderId="45" xfId="0" applyFont="1" applyFill="1" applyBorder="1" applyAlignment="1" applyProtection="1">
      <alignment horizontal="center"/>
    </xf>
    <xf numFmtId="0" fontId="0" fillId="0" borderId="117" xfId="0" applyFont="1" applyBorder="1" applyAlignment="1" applyProtection="1">
      <alignment horizontal="center" vertical="center" wrapText="1"/>
    </xf>
    <xf numFmtId="0" fontId="0" fillId="0" borderId="118" xfId="0" applyFont="1" applyBorder="1" applyAlignment="1" applyProtection="1">
      <alignment horizontal="center" vertical="center" wrapText="1"/>
    </xf>
    <xf numFmtId="0" fontId="0" fillId="0" borderId="65"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87" fillId="0" borderId="22" xfId="0" applyFont="1" applyBorder="1" applyAlignment="1" applyProtection="1">
      <alignment horizontal="center" vertical="center"/>
    </xf>
    <xf numFmtId="0" fontId="87" fillId="0" borderId="0" xfId="0" applyFont="1" applyBorder="1" applyAlignment="1" applyProtection="1">
      <alignment horizontal="center" vertical="center"/>
    </xf>
    <xf numFmtId="0" fontId="0" fillId="6" borderId="0" xfId="0" applyFont="1" applyFill="1" applyAlignment="1" applyProtection="1">
      <alignment horizontal="center"/>
    </xf>
    <xf numFmtId="0" fontId="90" fillId="5" borderId="1" xfId="3" applyFont="1" applyFill="1" applyBorder="1" applyAlignment="1" applyProtection="1">
      <alignment horizontal="center" vertical="center"/>
    </xf>
    <xf numFmtId="0" fontId="90" fillId="5" borderId="0" xfId="3" applyFont="1" applyFill="1" applyBorder="1" applyAlignment="1" applyProtection="1">
      <alignment horizontal="center" vertical="center"/>
    </xf>
    <xf numFmtId="0" fontId="90" fillId="5" borderId="17" xfId="3" applyFont="1" applyFill="1" applyBorder="1" applyAlignment="1" applyProtection="1">
      <alignment horizontal="center" vertical="center"/>
    </xf>
    <xf numFmtId="0" fontId="89" fillId="5" borderId="28" xfId="3" applyFont="1" applyFill="1" applyBorder="1" applyAlignment="1" applyProtection="1">
      <alignment horizontal="center" vertical="center"/>
    </xf>
    <xf numFmtId="0" fontId="89" fillId="5" borderId="29" xfId="3" applyFont="1" applyFill="1" applyBorder="1" applyAlignment="1" applyProtection="1">
      <alignment horizontal="center" vertical="center"/>
    </xf>
    <xf numFmtId="0" fontId="89" fillId="5" borderId="111" xfId="3" applyFont="1" applyFill="1" applyBorder="1" applyAlignment="1" applyProtection="1">
      <alignment horizontal="center" vertical="center"/>
    </xf>
    <xf numFmtId="0" fontId="0" fillId="0" borderId="113" xfId="0" applyFont="1" applyBorder="1" applyAlignment="1" applyProtection="1">
      <alignment horizontal="center" vertical="center"/>
    </xf>
    <xf numFmtId="0" fontId="0" fillId="0" borderId="114" xfId="0" applyFont="1" applyBorder="1" applyAlignment="1" applyProtection="1">
      <alignment horizontal="center" vertical="center"/>
    </xf>
    <xf numFmtId="0" fontId="80" fillId="0" borderId="21" xfId="0" applyFont="1" applyBorder="1" applyAlignment="1" applyProtection="1">
      <alignment horizontal="center" vertical="center"/>
    </xf>
    <xf numFmtId="0" fontId="80" fillId="0" borderId="22" xfId="0" applyFont="1" applyBorder="1" applyAlignment="1" applyProtection="1">
      <alignment horizontal="center" vertical="center"/>
    </xf>
    <xf numFmtId="0" fontId="80" fillId="0" borderId="23" xfId="0" applyFont="1" applyBorder="1" applyAlignment="1" applyProtection="1">
      <alignment horizontal="center" vertical="center"/>
    </xf>
    <xf numFmtId="0" fontId="80" fillId="0" borderId="16" xfId="0" applyFont="1" applyBorder="1" applyAlignment="1" applyProtection="1">
      <alignment horizontal="center" vertical="center"/>
    </xf>
    <xf numFmtId="0" fontId="80" fillId="0" borderId="0" xfId="0" applyFont="1" applyBorder="1" applyAlignment="1" applyProtection="1">
      <alignment horizontal="center" vertical="center"/>
    </xf>
    <xf numFmtId="0" fontId="80" fillId="0" borderId="17" xfId="0" applyFont="1" applyBorder="1" applyAlignment="1" applyProtection="1">
      <alignment horizontal="center" vertical="center"/>
    </xf>
    <xf numFmtId="0" fontId="80" fillId="0" borderId="18" xfId="0" applyFont="1" applyBorder="1" applyAlignment="1" applyProtection="1">
      <alignment horizontal="center" vertical="center"/>
    </xf>
    <xf numFmtId="0" fontId="80" fillId="0" borderId="19" xfId="0" applyFont="1" applyBorder="1" applyAlignment="1" applyProtection="1">
      <alignment horizontal="center" vertical="center"/>
    </xf>
    <xf numFmtId="0" fontId="80" fillId="0" borderId="20" xfId="0" applyFont="1" applyBorder="1" applyAlignment="1" applyProtection="1">
      <alignment horizontal="center" vertical="center"/>
    </xf>
    <xf numFmtId="0" fontId="0" fillId="11" borderId="0" xfId="0" applyFont="1" applyFill="1" applyAlignment="1" applyProtection="1">
      <alignment horizontal="center"/>
    </xf>
    <xf numFmtId="0" fontId="0" fillId="0" borderId="115" xfId="0" applyFont="1" applyBorder="1" applyAlignment="1" applyProtection="1">
      <alignment horizontal="center" vertical="center"/>
    </xf>
    <xf numFmtId="0" fontId="0" fillId="0" borderId="72" xfId="0" applyFont="1" applyBorder="1" applyAlignment="1" applyProtection="1">
      <alignment horizontal="center" vertical="center"/>
    </xf>
    <xf numFmtId="0" fontId="89" fillId="5" borderId="30" xfId="3" applyFont="1" applyFill="1" applyBorder="1" applyAlignment="1" applyProtection="1">
      <alignment horizontal="center" vertical="center"/>
    </xf>
    <xf numFmtId="0" fontId="79" fillId="19" borderId="22" xfId="0" applyFont="1" applyFill="1" applyBorder="1" applyAlignment="1" applyProtection="1">
      <alignment horizontal="center" vertical="center"/>
    </xf>
    <xf numFmtId="0" fontId="79" fillId="19" borderId="0" xfId="0" applyFont="1" applyFill="1" applyBorder="1" applyAlignment="1" applyProtection="1">
      <alignment horizontal="center" vertical="center"/>
    </xf>
    <xf numFmtId="0" fontId="86" fillId="0" borderId="0" xfId="3" applyFont="1" applyAlignment="1" applyProtection="1">
      <alignment horizontal="center" vertical="center"/>
    </xf>
    <xf numFmtId="0" fontId="0" fillId="0" borderId="117" xfId="0" applyFont="1" applyBorder="1" applyAlignment="1" applyProtection="1">
      <alignment horizontal="center" vertical="center"/>
    </xf>
    <xf numFmtId="0" fontId="0" fillId="0" borderId="118" xfId="0" applyFont="1" applyBorder="1" applyAlignment="1" applyProtection="1">
      <alignment horizontal="center" vertical="center"/>
    </xf>
    <xf numFmtId="0" fontId="0" fillId="0" borderId="65" xfId="0" applyFont="1" applyBorder="1" applyAlignment="1" applyProtection="1">
      <alignment horizontal="center" vertical="center"/>
    </xf>
    <xf numFmtId="0" fontId="0" fillId="0" borderId="5" xfId="0" applyFont="1" applyBorder="1" applyAlignment="1" applyProtection="1">
      <alignment horizontal="center" vertical="center"/>
    </xf>
    <xf numFmtId="168" fontId="89" fillId="0" borderId="50" xfId="3" applyNumberFormat="1" applyFont="1" applyBorder="1" applyAlignment="1" applyProtection="1">
      <alignment horizontal="center" vertical="center"/>
    </xf>
    <xf numFmtId="0" fontId="0" fillId="11" borderId="55" xfId="0" applyFont="1" applyFill="1" applyBorder="1" applyAlignment="1" applyProtection="1">
      <alignment horizontal="center"/>
    </xf>
    <xf numFmtId="0" fontId="0" fillId="0" borderId="81" xfId="0" applyFont="1" applyBorder="1" applyAlignment="1" applyProtection="1">
      <alignment horizontal="center" vertical="center"/>
    </xf>
    <xf numFmtId="0" fontId="0" fillId="0" borderId="82"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116" xfId="0" applyFont="1" applyBorder="1" applyAlignment="1" applyProtection="1">
      <alignment horizontal="center" vertical="center"/>
    </xf>
    <xf numFmtId="0" fontId="0" fillId="11" borderId="53" xfId="0" applyFont="1" applyFill="1" applyBorder="1" applyAlignment="1" applyProtection="1">
      <alignment horizontal="center"/>
    </xf>
    <xf numFmtId="0" fontId="0" fillId="11" borderId="110" xfId="0" applyFont="1" applyFill="1" applyBorder="1" applyAlignment="1" applyProtection="1">
      <alignment horizontal="center"/>
    </xf>
    <xf numFmtId="0" fontId="0" fillId="11" borderId="54" xfId="0" applyFont="1" applyFill="1" applyBorder="1" applyAlignment="1" applyProtection="1">
      <alignment horizontal="center"/>
    </xf>
    <xf numFmtId="0" fontId="132" fillId="0" borderId="0" xfId="0" applyFont="1" applyAlignment="1" applyProtection="1">
      <alignment horizontal="center" vertical="center"/>
    </xf>
    <xf numFmtId="0" fontId="133" fillId="0" borderId="0" xfId="0" applyFont="1" applyAlignment="1" applyProtection="1">
      <alignment horizontal="center" vertical="center"/>
    </xf>
    <xf numFmtId="0" fontId="1" fillId="0" borderId="85" xfId="0" applyFont="1" applyBorder="1" applyAlignment="1" applyProtection="1">
      <alignment horizontal="center" vertical="center"/>
    </xf>
    <xf numFmtId="0" fontId="1" fillId="0" borderId="87" xfId="0" applyFont="1" applyBorder="1" applyAlignment="1" applyProtection="1">
      <alignment horizontal="center" vertical="center"/>
    </xf>
    <xf numFmtId="0" fontId="3" fillId="28" borderId="0" xfId="0" applyFont="1" applyFill="1" applyBorder="1" applyAlignment="1" applyProtection="1">
      <alignment horizontal="center" vertical="center"/>
    </xf>
    <xf numFmtId="0" fontId="53" fillId="0" borderId="0" xfId="0" applyFont="1" applyBorder="1" applyAlignment="1" applyProtection="1">
      <alignment horizontal="center" vertical="center"/>
    </xf>
    <xf numFmtId="0" fontId="16" fillId="19" borderId="0" xfId="0" applyFont="1" applyFill="1" applyBorder="1" applyAlignment="1" applyProtection="1">
      <alignment horizontal="center" vertical="center"/>
    </xf>
    <xf numFmtId="0" fontId="15" fillId="5" borderId="0" xfId="0" applyFont="1" applyFill="1" applyBorder="1" applyAlignment="1" applyProtection="1">
      <alignment horizontal="right" vertical="center" indent="5"/>
    </xf>
    <xf numFmtId="0" fontId="54" fillId="21" borderId="0" xfId="0" applyFont="1" applyFill="1" applyAlignment="1" applyProtection="1">
      <alignment horizontal="center" vertical="center"/>
    </xf>
    <xf numFmtId="0" fontId="23" fillId="0" borderId="89" xfId="0" applyFont="1" applyBorder="1" applyAlignment="1" applyProtection="1">
      <alignment horizontal="center" vertical="center" wrapText="1"/>
    </xf>
    <xf numFmtId="0" fontId="23" fillId="0" borderId="90" xfId="0" applyFont="1" applyBorder="1" applyAlignment="1" applyProtection="1">
      <alignment horizontal="center" vertical="center" wrapText="1"/>
    </xf>
    <xf numFmtId="0" fontId="23" fillId="0" borderId="119" xfId="0" applyFont="1" applyBorder="1" applyAlignment="1" applyProtection="1">
      <alignment horizontal="center" vertical="center" wrapText="1"/>
    </xf>
    <xf numFmtId="0" fontId="23" fillId="0" borderId="28"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0" fontId="23" fillId="0" borderId="30" xfId="0" applyFont="1" applyBorder="1" applyAlignment="1" applyProtection="1">
      <alignment horizontal="center" vertical="center" wrapText="1"/>
    </xf>
    <xf numFmtId="0" fontId="35" fillId="0" borderId="25" xfId="0" applyFont="1" applyBorder="1" applyAlignment="1" applyProtection="1">
      <alignment horizontal="center" vertical="center"/>
    </xf>
    <xf numFmtId="0" fontId="35" fillId="0" borderId="26" xfId="0" applyFont="1" applyBorder="1" applyAlignment="1" applyProtection="1">
      <alignment horizontal="center" vertical="center"/>
    </xf>
    <xf numFmtId="0" fontId="35" fillId="0" borderId="110" xfId="0" applyFont="1" applyBorder="1" applyAlignment="1" applyProtection="1">
      <alignment horizontal="center" vertical="center"/>
    </xf>
    <xf numFmtId="0" fontId="44" fillId="0" borderId="11" xfId="0" applyFont="1" applyBorder="1" applyAlignment="1" applyProtection="1">
      <alignment horizontal="center" vertical="center"/>
    </xf>
    <xf numFmtId="0" fontId="44" fillId="0" borderId="0" xfId="0" applyFont="1" applyBorder="1" applyAlignment="1" applyProtection="1">
      <alignment horizontal="center" vertical="center"/>
    </xf>
    <xf numFmtId="0" fontId="44" fillId="0" borderId="24" xfId="0" applyFont="1" applyBorder="1" applyAlignment="1" applyProtection="1">
      <alignment horizontal="center" vertical="center"/>
    </xf>
    <xf numFmtId="0" fontId="43" fillId="0" borderId="126" xfId="0" applyFont="1" applyBorder="1" applyAlignment="1" applyProtection="1">
      <alignment horizontal="center" vertical="center"/>
    </xf>
    <xf numFmtId="0" fontId="43" fillId="0" borderId="127" xfId="0" applyFont="1" applyBorder="1" applyAlignment="1" applyProtection="1">
      <alignment horizontal="center" vertical="center"/>
    </xf>
    <xf numFmtId="0" fontId="43" fillId="0" borderId="128" xfId="0" applyFont="1" applyBorder="1" applyAlignment="1" applyProtection="1">
      <alignment horizontal="center" vertical="center"/>
    </xf>
    <xf numFmtId="0" fontId="38" fillId="12" borderId="11" xfId="0" applyFont="1" applyFill="1" applyBorder="1" applyAlignment="1" applyProtection="1">
      <alignment horizontal="center" vertical="center"/>
    </xf>
    <xf numFmtId="0" fontId="38" fillId="12" borderId="0" xfId="0" applyFont="1" applyFill="1" applyBorder="1" applyAlignment="1" applyProtection="1">
      <alignment horizontal="center" vertical="center"/>
    </xf>
    <xf numFmtId="0" fontId="21" fillId="0" borderId="11"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0" fontId="42" fillId="0" borderId="126" xfId="0" applyFont="1" applyBorder="1" applyAlignment="1" applyProtection="1">
      <alignment horizontal="center" vertical="center"/>
    </xf>
    <xf numFmtId="0" fontId="42" fillId="0" borderId="127" xfId="0" applyFont="1" applyBorder="1" applyAlignment="1" applyProtection="1">
      <alignment horizontal="center" vertical="center"/>
    </xf>
    <xf numFmtId="0" fontId="42" fillId="0" borderId="128" xfId="0" applyFont="1" applyBorder="1" applyAlignment="1" applyProtection="1">
      <alignment horizontal="center" vertical="center"/>
    </xf>
    <xf numFmtId="0" fontId="20" fillId="0" borderId="29" xfId="7" applyFont="1" applyBorder="1" applyAlignment="1" applyProtection="1">
      <alignment horizontal="center" vertical="center"/>
    </xf>
    <xf numFmtId="0" fontId="40" fillId="4" borderId="48" xfId="7" applyFont="1" applyFill="1" applyBorder="1" applyAlignment="1" applyProtection="1">
      <alignment horizontal="center" vertical="center"/>
    </xf>
    <xf numFmtId="0" fontId="40" fillId="4" borderId="57" xfId="7" applyFont="1" applyFill="1" applyBorder="1" applyAlignment="1" applyProtection="1">
      <alignment horizontal="center" vertical="center"/>
    </xf>
    <xf numFmtId="0" fontId="40" fillId="4" borderId="56" xfId="7" applyFont="1" applyFill="1" applyBorder="1" applyAlignment="1" applyProtection="1">
      <alignment horizontal="center" vertical="center"/>
    </xf>
    <xf numFmtId="0" fontId="35" fillId="0" borderId="11" xfId="7" applyFont="1" applyBorder="1" applyAlignment="1" applyProtection="1">
      <alignment horizontal="center" vertical="center"/>
    </xf>
    <xf numFmtId="0" fontId="35" fillId="0" borderId="0" xfId="7" applyFont="1" applyBorder="1" applyAlignment="1" applyProtection="1">
      <alignment horizontal="center" vertical="center"/>
    </xf>
    <xf numFmtId="0" fontId="41" fillId="0" borderId="48" xfId="7" applyFont="1" applyBorder="1" applyAlignment="1" applyProtection="1">
      <alignment horizontal="center" vertical="center"/>
    </xf>
    <xf numFmtId="0" fontId="41" fillId="0" borderId="57" xfId="7" applyFont="1" applyBorder="1" applyAlignment="1" applyProtection="1">
      <alignment horizontal="center" vertical="center"/>
    </xf>
    <xf numFmtId="0" fontId="41" fillId="0" borderId="56" xfId="7" applyFont="1" applyBorder="1" applyAlignment="1" applyProtection="1">
      <alignment horizontal="center" vertical="center"/>
    </xf>
    <xf numFmtId="0" fontId="21" fillId="0" borderId="89" xfId="0" applyFont="1" applyBorder="1" applyAlignment="1" applyProtection="1">
      <alignment horizontal="center" vertical="center"/>
    </xf>
    <xf numFmtId="0" fontId="21" fillId="0" borderId="90" xfId="0" applyFont="1" applyBorder="1" applyAlignment="1" applyProtection="1">
      <alignment horizontal="center" vertical="center"/>
    </xf>
    <xf numFmtId="0" fontId="21" fillId="0" borderId="119" xfId="0" applyFont="1" applyBorder="1" applyAlignment="1" applyProtection="1">
      <alignment horizontal="center" vertical="center"/>
    </xf>
    <xf numFmtId="167" fontId="20" fillId="0" borderId="11" xfId="0" applyNumberFormat="1"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24" xfId="0" applyFont="1" applyBorder="1" applyAlignment="1" applyProtection="1">
      <alignment horizontal="center" vertical="center"/>
    </xf>
    <xf numFmtId="0" fontId="37" fillId="0" borderId="11"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24" xfId="0" applyFont="1" applyBorder="1" applyAlignment="1" applyProtection="1">
      <alignment horizontal="center" vertical="center"/>
    </xf>
    <xf numFmtId="165" fontId="33" fillId="0" borderId="0" xfId="0" applyNumberFormat="1" applyFont="1" applyBorder="1" applyAlignment="1" applyProtection="1">
      <alignment horizontal="left" vertical="center"/>
    </xf>
    <xf numFmtId="0" fontId="133" fillId="27" borderId="0" xfId="0" applyFont="1" applyFill="1" applyAlignment="1">
      <alignment horizontal="center" vertical="center" textRotation="90"/>
    </xf>
  </cellXfs>
  <cellStyles count="8">
    <cellStyle name="Lien hypertexte" xfId="1" builtinId="8"/>
    <cellStyle name="Lien hypertexte_N2 base ASSIS A9-B8" xfId="2"/>
    <cellStyle name="Normal" xfId="0" builtinId="0"/>
    <cellStyle name="Normal 4" xfId="3"/>
    <cellStyle name="Normal_CADETS" xfId="4"/>
    <cellStyle name="Normal_DM" xfId="5"/>
    <cellStyle name="Normal_Handi-Crit 1 2013-2014" xfId="6"/>
    <cellStyle name="Normal_SM" xfId="7"/>
  </cellStyles>
  <dxfs count="262">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ill>
        <patternFill>
          <bgColor rgb="FFFF0000"/>
        </patternFill>
      </fill>
    </dxf>
    <dxf>
      <fill>
        <patternFill>
          <bgColor rgb="FF00FF00"/>
        </patternFill>
      </fill>
    </dxf>
    <dxf>
      <fill>
        <patternFill>
          <bgColor rgb="FFFFC000"/>
        </patternFill>
      </fill>
    </dxf>
    <dxf>
      <fill>
        <patternFill>
          <bgColor rgb="FFFF0000"/>
        </patternFill>
      </fill>
    </dxf>
    <dxf>
      <fill>
        <patternFill>
          <bgColor rgb="FF00FF00"/>
        </patternFill>
      </fill>
    </dxf>
    <dxf>
      <fill>
        <patternFill>
          <bgColor rgb="FFFFC000"/>
        </patternFill>
      </fill>
    </dxf>
    <dxf>
      <font>
        <b/>
        <i val="0"/>
        <color rgb="FF00B050"/>
      </font>
    </dxf>
    <dxf>
      <font>
        <b/>
        <i val="0"/>
        <color rgb="FFFF0000"/>
      </font>
    </dxf>
    <dxf>
      <font>
        <b/>
        <i val="0"/>
        <color rgb="FF0070C0"/>
      </font>
    </dxf>
    <dxf>
      <font>
        <b/>
        <i val="0"/>
        <color rgb="FFC00000"/>
      </font>
    </dxf>
    <dxf>
      <font>
        <b/>
        <i val="0"/>
        <color rgb="FF00B050"/>
      </font>
    </dxf>
    <dxf>
      <font>
        <b/>
        <i val="0"/>
        <color rgb="FFFF0000"/>
      </font>
    </dxf>
    <dxf>
      <font>
        <b/>
        <i val="0"/>
        <color rgb="FF0070C0"/>
      </font>
    </dxf>
    <dxf>
      <font>
        <b/>
        <i val="0"/>
        <color rgb="FFC00000"/>
      </font>
    </dxf>
    <dxf>
      <font>
        <b/>
        <i val="0"/>
        <color rgb="FF00B050"/>
      </font>
    </dxf>
    <dxf>
      <font>
        <b/>
        <i val="0"/>
        <color rgb="FFFF0000"/>
      </font>
    </dxf>
    <dxf>
      <font>
        <b/>
        <i val="0"/>
        <color rgb="FF0070C0"/>
      </font>
    </dxf>
    <dxf>
      <font>
        <b/>
        <i val="0"/>
        <color rgb="FFC00000"/>
      </font>
    </dxf>
    <dxf>
      <font>
        <b/>
        <i val="0"/>
        <color rgb="FF00B050"/>
      </font>
    </dxf>
    <dxf>
      <font>
        <b/>
        <i val="0"/>
        <color rgb="FFFF0000"/>
      </font>
    </dxf>
    <dxf>
      <font>
        <b/>
        <i val="0"/>
        <color rgb="FF0070C0"/>
      </font>
    </dxf>
    <dxf>
      <font>
        <b/>
        <i val="0"/>
        <color rgb="FFC00000"/>
      </font>
    </dxf>
    <dxf>
      <font>
        <b/>
        <i val="0"/>
        <color rgb="FF00B050"/>
      </font>
    </dxf>
    <dxf>
      <font>
        <b/>
        <i val="0"/>
        <color rgb="FFFF0000"/>
      </font>
    </dxf>
    <dxf>
      <font>
        <b/>
        <i val="0"/>
        <color rgb="FF0070C0"/>
      </font>
    </dxf>
    <dxf>
      <font>
        <b/>
        <i val="0"/>
        <color rgb="FFC00000"/>
      </font>
    </dxf>
    <dxf>
      <font>
        <b/>
        <i val="0"/>
        <color rgb="FF00B050"/>
      </font>
    </dxf>
    <dxf>
      <font>
        <b/>
        <i val="0"/>
        <color rgb="FFFF0000"/>
      </font>
    </dxf>
    <dxf>
      <font>
        <b/>
        <i val="0"/>
        <color rgb="FF0070C0"/>
      </font>
    </dxf>
    <dxf>
      <font>
        <b/>
        <i val="0"/>
        <color rgb="FFC00000"/>
      </font>
    </dxf>
    <dxf>
      <font>
        <b/>
        <i val="0"/>
        <color rgb="FF00B050"/>
      </font>
    </dxf>
    <dxf>
      <font>
        <b/>
        <i val="0"/>
        <color rgb="FFFF0000"/>
      </font>
    </dxf>
    <dxf>
      <font>
        <b/>
        <i val="0"/>
        <color rgb="FF0070C0"/>
      </font>
    </dxf>
    <dxf>
      <font>
        <b/>
        <i val="0"/>
        <color rgb="FFC00000"/>
      </font>
    </dxf>
    <dxf>
      <font>
        <b/>
        <i val="0"/>
        <color rgb="FF00B050"/>
      </font>
    </dxf>
    <dxf>
      <font>
        <b/>
        <i val="0"/>
        <color rgb="FFFF0000"/>
      </font>
    </dxf>
    <dxf>
      <font>
        <b/>
        <i val="0"/>
        <color rgb="FF0070C0"/>
      </font>
    </dxf>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56" dropStyle="combo" dx="16" fmlaLink="$Q$13" fmlaRange="$P$12:$P$26" sel="4" val="0"/>
</file>

<file path=xl/ctrlProps/ctrlProp2.xml><?xml version="1.0" encoding="utf-8"?>
<formControlPr xmlns="http://schemas.microsoft.com/office/spreadsheetml/2009/9/main" objectType="Drop" dropLines="56" dropStyle="combo" dx="16" fmlaLink="$Q$55" fmlaRange="$P$54:$P$56" sel="3" val="0"/>
</file>

<file path=xl/ctrlProps/ctrlProp3.xml><?xml version="1.0" encoding="utf-8"?>
<formControlPr xmlns="http://schemas.microsoft.com/office/spreadsheetml/2009/9/main" objectType="Drop" dropLines="56" dropStyle="combo" dx="16" fmlaLink="$Q$75" fmlaRange="$P$74:$P$78" sel="3" val="0"/>
</file>

<file path=xl/ctrlProps/ctrlProp4.xml><?xml version="1.0" encoding="utf-8"?>
<formControlPr xmlns="http://schemas.microsoft.com/office/spreadsheetml/2009/9/main" objectType="Drop" dropLines="49" dropStyle="combo" dx="16" fmlaLink="$Q$4" fmlaRange="$P$3:$P$9" sel="5" val="0"/>
</file>

<file path=xl/ctrlProps/ctrlProp5.xml><?xml version="1.0" encoding="utf-8"?>
<formControlPr xmlns="http://schemas.microsoft.com/office/spreadsheetml/2009/9/main" objectType="Drop" dropLines="56" dropStyle="combo" dx="16" fmlaLink="$M$15" fmlaRange="$L$14:$L$78" sel="11" val="2"/>
</file>

<file path=xl/ctrlProps/ctrlProp6.xml><?xml version="1.0" encoding="utf-8"?>
<formControlPr xmlns="http://schemas.microsoft.com/office/spreadsheetml/2009/9/main" objectType="Drop" dropLines="56" dropStyle="combo" dx="16" fmlaLink="$M$82" fmlaRange="$L$81:$L$93" sel="3" val="0"/>
</file>

<file path=xl/ctrlProps/ctrlProp7.xml><?xml version="1.0" encoding="utf-8"?>
<formControlPr xmlns="http://schemas.microsoft.com/office/spreadsheetml/2009/9/main" objectType="Drop" dropLines="56" dropStyle="combo" dx="16" fmlaLink="$M$98" fmlaRange="$L$97:$L$106" sel="5" val="0"/>
</file>

<file path=xl/ctrlProps/ctrlProp8.xml><?xml version="1.0" encoding="utf-8"?>
<formControlPr xmlns="http://schemas.microsoft.com/office/spreadsheetml/2009/9/main" objectType="Drop" dropLines="49" dropStyle="combo" dx="16" fmlaLink="$Q$82" fmlaRange="$P$81:$P$90" sel="4" val="0"/>
</file>

<file path=xl/ctrlProps/ctrlProp9.xml><?xml version="1.0" encoding="utf-8"?>
<formControlPr xmlns="http://schemas.microsoft.com/office/spreadsheetml/2009/9/main" objectType="Drop" dropLines="56" dropStyle="combo" dx="16" fmlaLink="$Q$14" fmlaRange="$P$12:$P$26" sel="6"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16</xdr:row>
          <xdr:rowOff>161925</xdr:rowOff>
        </xdr:from>
        <xdr:to>
          <xdr:col>4</xdr:col>
          <xdr:colOff>28575</xdr:colOff>
          <xdr:row>18</xdr:row>
          <xdr:rowOff>28575</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152400</xdr:rowOff>
        </xdr:from>
        <xdr:to>
          <xdr:col>6</xdr:col>
          <xdr:colOff>123825</xdr:colOff>
          <xdr:row>20</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161925</xdr:rowOff>
        </xdr:from>
        <xdr:to>
          <xdr:col>5</xdr:col>
          <xdr:colOff>428625</xdr:colOff>
          <xdr:row>10</xdr:row>
          <xdr:rowOff>28575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180975</xdr:rowOff>
        </xdr:from>
        <xdr:to>
          <xdr:col>4</xdr:col>
          <xdr:colOff>114300</xdr:colOff>
          <xdr:row>10</xdr:row>
          <xdr:rowOff>28575</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4</xdr:col>
          <xdr:colOff>0</xdr:colOff>
          <xdr:row>12</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9525</xdr:rowOff>
        </xdr:from>
        <xdr:to>
          <xdr:col>6</xdr:col>
          <xdr:colOff>0</xdr:colOff>
          <xdr:row>12</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9525</xdr:rowOff>
        </xdr:from>
        <xdr:to>
          <xdr:col>6</xdr:col>
          <xdr:colOff>695325</xdr:colOff>
          <xdr:row>12</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161925</xdr:rowOff>
        </xdr:from>
        <xdr:to>
          <xdr:col>8</xdr:col>
          <xdr:colOff>85725</xdr:colOff>
          <xdr:row>10</xdr:row>
          <xdr:rowOff>9525</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114300</xdr:colOff>
      <xdr:row>0</xdr:row>
      <xdr:rowOff>127000</xdr:rowOff>
    </xdr:from>
    <xdr:to>
      <xdr:col>1</xdr:col>
      <xdr:colOff>812800</xdr:colOff>
      <xdr:row>7</xdr:row>
      <xdr:rowOff>50800</xdr:rowOff>
    </xdr:to>
    <xdr:grpSp>
      <xdr:nvGrpSpPr>
        <xdr:cNvPr id="23033" name="Groupe 1">
          <a:extLst>
            <a:ext uri="{FF2B5EF4-FFF2-40B4-BE49-F238E27FC236}">
              <a16:creationId xmlns:a16="http://schemas.microsoft.com/office/drawing/2014/main" id="{00000000-0008-0000-0100-0000F9590000}"/>
            </a:ext>
          </a:extLst>
        </xdr:cNvPr>
        <xdr:cNvGrpSpPr>
          <a:grpSpLocks/>
        </xdr:cNvGrpSpPr>
      </xdr:nvGrpSpPr>
      <xdr:grpSpPr bwMode="auto">
        <a:xfrm>
          <a:off x="114300" y="127000"/>
          <a:ext cx="1146175" cy="1257300"/>
          <a:chOff x="9525" y="9524"/>
          <a:chExt cx="1286966" cy="1315885"/>
        </a:xfrm>
      </xdr:grpSpPr>
      <xdr:sp macro="" textlink="">
        <xdr:nvSpPr>
          <xdr:cNvPr id="13" name="ZoneTexte 12">
            <a:extLst>
              <a:ext uri="{FF2B5EF4-FFF2-40B4-BE49-F238E27FC236}">
                <a16:creationId xmlns:a16="http://schemas.microsoft.com/office/drawing/2014/main" id="{00000000-0008-0000-0100-00000D000000}"/>
              </a:ext>
            </a:extLst>
          </xdr:cNvPr>
          <xdr:cNvSpPr txBox="1"/>
        </xdr:nvSpPr>
        <xdr:spPr>
          <a:xfrm>
            <a:off x="9525" y="9524"/>
            <a:ext cx="1186869" cy="1276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a:p>
        </xdr:txBody>
      </xdr:sp>
      <xdr:pic>
        <xdr:nvPicPr>
          <xdr:cNvPr id="23035" name="Picture 2" descr="FFH2009">
            <a:extLst>
              <a:ext uri="{FF2B5EF4-FFF2-40B4-BE49-F238E27FC236}">
                <a16:creationId xmlns:a16="http://schemas.microsoft.com/office/drawing/2014/main" id="{00000000-0008-0000-0100-0000FB5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4"/>
            <a:ext cx="1286966" cy="1315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5</xdr:col>
          <xdr:colOff>809625</xdr:colOff>
          <xdr:row>16</xdr:row>
          <xdr:rowOff>161925</xdr:rowOff>
        </xdr:from>
        <xdr:to>
          <xdr:col>7</xdr:col>
          <xdr:colOff>828675</xdr:colOff>
          <xdr:row>18</xdr:row>
          <xdr:rowOff>28575</xdr:rowOff>
        </xdr:to>
        <xdr:sp macro="" textlink="">
          <xdr:nvSpPr>
            <xdr:cNvPr id="22969" name="Drop Down 1465" hidden="1">
              <a:extLst>
                <a:ext uri="{63B3BB69-23CF-44E3-9099-C40C66FF867C}">
                  <a14:compatExt spid="_x0000_s22969"/>
                </a:ext>
                <a:ext uri="{FF2B5EF4-FFF2-40B4-BE49-F238E27FC236}">
                  <a16:creationId xmlns:a16="http://schemas.microsoft.com/office/drawing/2014/main" id="{00000000-0008-0000-0100-0000B95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16</xdr:col>
      <xdr:colOff>228600</xdr:colOff>
      <xdr:row>19</xdr:row>
      <xdr:rowOff>50800</xdr:rowOff>
    </xdr:from>
    <xdr:to>
      <xdr:col>17</xdr:col>
      <xdr:colOff>266700</xdr:colOff>
      <xdr:row>20</xdr:row>
      <xdr:rowOff>152400</xdr:rowOff>
    </xdr:to>
    <xdr:sp macro="" textlink="">
      <xdr:nvSpPr>
        <xdr:cNvPr id="2144" name="Trier_Clts" hidden="1">
          <a:extLst>
            <a:ext uri="{63B3BB69-23CF-44E3-9099-C40C66FF867C}">
              <a14:compatExt xmlns:a14="http://schemas.microsoft.com/office/drawing/2010/main"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228600</xdr:colOff>
      <xdr:row>22</xdr:row>
      <xdr:rowOff>50800</xdr:rowOff>
    </xdr:from>
    <xdr:to>
      <xdr:col>17</xdr:col>
      <xdr:colOff>266700</xdr:colOff>
      <xdr:row>23</xdr:row>
      <xdr:rowOff>152400</xdr:rowOff>
    </xdr:to>
    <xdr:sp macro="" textlink="">
      <xdr:nvSpPr>
        <xdr:cNvPr id="2145" name="Trier_Dossards" hidden="1">
          <a:extLst>
            <a:ext uri="{63B3BB69-23CF-44E3-9099-C40C66FF867C}">
              <a14:compatExt xmlns:a14="http://schemas.microsoft.com/office/drawing/2010/main"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254000</xdr:colOff>
      <xdr:row>27</xdr:row>
      <xdr:rowOff>50800</xdr:rowOff>
    </xdr:from>
    <xdr:to>
      <xdr:col>17</xdr:col>
      <xdr:colOff>292100</xdr:colOff>
      <xdr:row>28</xdr:row>
      <xdr:rowOff>152400</xdr:rowOff>
    </xdr:to>
    <xdr:sp macro="" textlink="">
      <xdr:nvSpPr>
        <xdr:cNvPr id="2185" name="Debloq_RAZ_Liste" hidden="1">
          <a:extLst>
            <a:ext uri="{63B3BB69-23CF-44E3-9099-C40C66FF867C}">
              <a14:compatExt xmlns:a14="http://schemas.microsoft.com/office/drawing/2010/main" spid="_x0000_s2185"/>
            </a:ext>
            <a:ext uri="{FF2B5EF4-FFF2-40B4-BE49-F238E27FC236}">
              <a16:creationId xmlns:a16="http://schemas.microsoft.com/office/drawing/2014/main" id="{00000000-0008-0000-0200-000089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254000</xdr:colOff>
      <xdr:row>30</xdr:row>
      <xdr:rowOff>50800</xdr:rowOff>
    </xdr:from>
    <xdr:to>
      <xdr:col>16</xdr:col>
      <xdr:colOff>292100</xdr:colOff>
      <xdr:row>31</xdr:row>
      <xdr:rowOff>152400</xdr:rowOff>
    </xdr:to>
    <xdr:sp macro="" textlink="">
      <xdr:nvSpPr>
        <xdr:cNvPr id="2186" name="RAZ_Liste" hidden="1">
          <a:extLst>
            <a:ext uri="{63B3BB69-23CF-44E3-9099-C40C66FF867C}">
              <a14:compatExt xmlns:a14="http://schemas.microsoft.com/office/drawing/2010/main" spid="_x0000_s2186"/>
            </a:ext>
            <a:ext uri="{FF2B5EF4-FFF2-40B4-BE49-F238E27FC236}">
              <a16:creationId xmlns:a16="http://schemas.microsoft.com/office/drawing/2014/main" id="{00000000-0008-0000-0200-00008A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0</xdr:col>
      <xdr:colOff>114300</xdr:colOff>
      <xdr:row>0</xdr:row>
      <xdr:rowOff>101600</xdr:rowOff>
    </xdr:from>
    <xdr:to>
      <xdr:col>3</xdr:col>
      <xdr:colOff>203200</xdr:colOff>
      <xdr:row>6</xdr:row>
      <xdr:rowOff>152400</xdr:rowOff>
    </xdr:to>
    <xdr:grpSp>
      <xdr:nvGrpSpPr>
        <xdr:cNvPr id="25062" name="Groupe 1">
          <a:extLst>
            <a:ext uri="{FF2B5EF4-FFF2-40B4-BE49-F238E27FC236}">
              <a16:creationId xmlns:a16="http://schemas.microsoft.com/office/drawing/2014/main" id="{00000000-0008-0000-0200-0000E6610000}"/>
            </a:ext>
          </a:extLst>
        </xdr:cNvPr>
        <xdr:cNvGrpSpPr>
          <a:grpSpLocks/>
        </xdr:cNvGrpSpPr>
      </xdr:nvGrpSpPr>
      <xdr:grpSpPr bwMode="auto">
        <a:xfrm>
          <a:off x="114300" y="101600"/>
          <a:ext cx="1146175" cy="1250950"/>
          <a:chOff x="9525" y="9524"/>
          <a:chExt cx="1286966" cy="1315885"/>
        </a:xfrm>
      </xdr:grpSpPr>
      <xdr:sp macro="" textlink="">
        <xdr:nvSpPr>
          <xdr:cNvPr id="8" name="ZoneTexte 7">
            <a:extLst>
              <a:ext uri="{FF2B5EF4-FFF2-40B4-BE49-F238E27FC236}">
                <a16:creationId xmlns:a16="http://schemas.microsoft.com/office/drawing/2014/main" id="{00000000-0008-0000-0200-000008000000}"/>
              </a:ext>
            </a:extLst>
          </xdr:cNvPr>
          <xdr:cNvSpPr txBox="1"/>
        </xdr:nvSpPr>
        <xdr:spPr>
          <a:xfrm>
            <a:off x="9525" y="9524"/>
            <a:ext cx="1173826" cy="1273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a:p>
        </xdr:txBody>
      </xdr:sp>
      <xdr:pic>
        <xdr:nvPicPr>
          <xdr:cNvPr id="25064" name="Picture 2" descr="FFH2009">
            <a:extLst>
              <a:ext uri="{FF2B5EF4-FFF2-40B4-BE49-F238E27FC236}">
                <a16:creationId xmlns:a16="http://schemas.microsoft.com/office/drawing/2014/main" id="{00000000-0008-0000-0200-0000E86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4"/>
            <a:ext cx="1286966" cy="1315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16</xdr:col>
      <xdr:colOff>228600</xdr:colOff>
      <xdr:row>19</xdr:row>
      <xdr:rowOff>50800</xdr:rowOff>
    </xdr:from>
    <xdr:to>
      <xdr:col>17</xdr:col>
      <xdr:colOff>266700</xdr:colOff>
      <xdr:row>20</xdr:row>
      <xdr:rowOff>152400</xdr:rowOff>
    </xdr:to>
    <xdr:pic>
      <xdr:nvPicPr>
        <xdr:cNvPr id="2" name="Trier_Clts">
          <a:extLst>
            <a:ext uri="{FF2B5EF4-FFF2-40B4-BE49-F238E27FC236}">
              <a16:creationId xmlns:a16="http://schemas.microsoft.com/office/drawing/2014/main" id="{00000000-0008-0000-02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77600" y="3670300"/>
          <a:ext cx="419100" cy="292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16</xdr:col>
      <xdr:colOff>228600</xdr:colOff>
      <xdr:row>22</xdr:row>
      <xdr:rowOff>50800</xdr:rowOff>
    </xdr:from>
    <xdr:to>
      <xdr:col>17</xdr:col>
      <xdr:colOff>266700</xdr:colOff>
      <xdr:row>23</xdr:row>
      <xdr:rowOff>152400</xdr:rowOff>
    </xdr:to>
    <xdr:pic>
      <xdr:nvPicPr>
        <xdr:cNvPr id="3" name="Trier_Dossards">
          <a:extLst>
            <a:ext uri="{FF2B5EF4-FFF2-40B4-BE49-F238E27FC236}">
              <a16:creationId xmlns:a16="http://schemas.microsoft.com/office/drawing/2014/main" id="{00000000-0008-0000-0200-000003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77600" y="4241800"/>
          <a:ext cx="419100" cy="292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16</xdr:col>
      <xdr:colOff>254000</xdr:colOff>
      <xdr:row>27</xdr:row>
      <xdr:rowOff>50800</xdr:rowOff>
    </xdr:from>
    <xdr:to>
      <xdr:col>17</xdr:col>
      <xdr:colOff>292100</xdr:colOff>
      <xdr:row>28</xdr:row>
      <xdr:rowOff>152400</xdr:rowOff>
    </xdr:to>
    <xdr:pic>
      <xdr:nvPicPr>
        <xdr:cNvPr id="4" name="Debloq_RAZ_Liste">
          <a:extLst>
            <a:ext uri="{FF2B5EF4-FFF2-40B4-BE49-F238E27FC236}">
              <a16:creationId xmlns:a16="http://schemas.microsoft.com/office/drawing/2014/main" id="{00000000-0008-0000-0200-000004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03000" y="5194300"/>
          <a:ext cx="419100" cy="292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15</xdr:col>
      <xdr:colOff>254000</xdr:colOff>
      <xdr:row>30</xdr:row>
      <xdr:rowOff>50800</xdr:rowOff>
    </xdr:from>
    <xdr:to>
      <xdr:col>16</xdr:col>
      <xdr:colOff>292100</xdr:colOff>
      <xdr:row>31</xdr:row>
      <xdr:rowOff>152400</xdr:rowOff>
    </xdr:to>
    <xdr:pic>
      <xdr:nvPicPr>
        <xdr:cNvPr id="5" name="RAZ_Liste">
          <a:extLst>
            <a:ext uri="{FF2B5EF4-FFF2-40B4-BE49-F238E27FC236}">
              <a16:creationId xmlns:a16="http://schemas.microsoft.com/office/drawing/2014/main" id="{00000000-0008-0000-0200-000005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922000" y="5765800"/>
          <a:ext cx="419100" cy="292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215900</xdr:colOff>
      <xdr:row>16</xdr:row>
      <xdr:rowOff>63500</xdr:rowOff>
    </xdr:from>
    <xdr:to>
      <xdr:col>12</xdr:col>
      <xdr:colOff>279400</xdr:colOff>
      <xdr:row>17</xdr:row>
      <xdr:rowOff>152400</xdr:rowOff>
    </xdr:to>
    <xdr:sp macro="" textlink="">
      <xdr:nvSpPr>
        <xdr:cNvPr id="3079" name="Debloq_Poules" hidden="1">
          <a:extLst>
            <a:ext uri="{63B3BB69-23CF-44E3-9099-C40C66FF867C}">
              <a14:compatExt xmlns:a14="http://schemas.microsoft.com/office/drawing/2010/main"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190500</xdr:colOff>
      <xdr:row>19</xdr:row>
      <xdr:rowOff>63500</xdr:rowOff>
    </xdr:from>
    <xdr:to>
      <xdr:col>12</xdr:col>
      <xdr:colOff>254000</xdr:colOff>
      <xdr:row>20</xdr:row>
      <xdr:rowOff>152400</xdr:rowOff>
    </xdr:to>
    <xdr:sp macro="" textlink="">
      <xdr:nvSpPr>
        <xdr:cNvPr id="3080" name="RAZ_Poules" hidden="1">
          <a:extLst>
            <a:ext uri="{63B3BB69-23CF-44E3-9099-C40C66FF867C}">
              <a14:compatExt xmlns:a14="http://schemas.microsoft.com/office/drawing/2010/main"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xdr:col>
      <xdr:colOff>101600</xdr:colOff>
      <xdr:row>0</xdr:row>
      <xdr:rowOff>139700</xdr:rowOff>
    </xdr:from>
    <xdr:to>
      <xdr:col>4</xdr:col>
      <xdr:colOff>190500</xdr:colOff>
      <xdr:row>7</xdr:row>
      <xdr:rowOff>0</xdr:rowOff>
    </xdr:to>
    <xdr:grpSp>
      <xdr:nvGrpSpPr>
        <xdr:cNvPr id="28125" name="Groupe 1">
          <a:extLst>
            <a:ext uri="{FF2B5EF4-FFF2-40B4-BE49-F238E27FC236}">
              <a16:creationId xmlns:a16="http://schemas.microsoft.com/office/drawing/2014/main" id="{00000000-0008-0000-0300-0000DD6D0000}"/>
            </a:ext>
          </a:extLst>
        </xdr:cNvPr>
        <xdr:cNvGrpSpPr>
          <a:grpSpLocks/>
        </xdr:cNvGrpSpPr>
      </xdr:nvGrpSpPr>
      <xdr:grpSpPr bwMode="auto">
        <a:xfrm>
          <a:off x="454025" y="139700"/>
          <a:ext cx="1146175" cy="1327150"/>
          <a:chOff x="9525" y="9524"/>
          <a:chExt cx="1286966" cy="1315885"/>
        </a:xfrm>
      </xdr:grpSpPr>
      <xdr:sp macro="" textlink="">
        <xdr:nvSpPr>
          <xdr:cNvPr id="7" name="ZoneTexte 6">
            <a:extLst>
              <a:ext uri="{FF2B5EF4-FFF2-40B4-BE49-F238E27FC236}">
                <a16:creationId xmlns:a16="http://schemas.microsoft.com/office/drawing/2014/main" id="{00000000-0008-0000-0300-000007000000}"/>
              </a:ext>
            </a:extLst>
          </xdr:cNvPr>
          <xdr:cNvSpPr txBox="1"/>
        </xdr:nvSpPr>
        <xdr:spPr>
          <a:xfrm>
            <a:off x="9525" y="9524"/>
            <a:ext cx="1173826" cy="1276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a:p>
        </xdr:txBody>
      </xdr:sp>
      <xdr:pic>
        <xdr:nvPicPr>
          <xdr:cNvPr id="28127" name="Picture 2" descr="FFH2009">
            <a:extLst>
              <a:ext uri="{FF2B5EF4-FFF2-40B4-BE49-F238E27FC236}">
                <a16:creationId xmlns:a16="http://schemas.microsoft.com/office/drawing/2014/main" id="{00000000-0008-0000-0300-0000DF6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4"/>
            <a:ext cx="1286966" cy="1315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11</xdr:col>
      <xdr:colOff>215900</xdr:colOff>
      <xdr:row>16</xdr:row>
      <xdr:rowOff>63500</xdr:rowOff>
    </xdr:from>
    <xdr:to>
      <xdr:col>12</xdr:col>
      <xdr:colOff>279400</xdr:colOff>
      <xdr:row>17</xdr:row>
      <xdr:rowOff>152400</xdr:rowOff>
    </xdr:to>
    <xdr:pic>
      <xdr:nvPicPr>
        <xdr:cNvPr id="2" name="Debloq_Poules">
          <a:extLst>
            <a:ext uri="{FF2B5EF4-FFF2-40B4-BE49-F238E27FC236}">
              <a16:creationId xmlns:a16="http://schemas.microsoft.com/office/drawing/2014/main" id="{00000000-0008-0000-03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27500" y="3314700"/>
          <a:ext cx="419100" cy="292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190500</xdr:colOff>
      <xdr:row>19</xdr:row>
      <xdr:rowOff>63500</xdr:rowOff>
    </xdr:from>
    <xdr:to>
      <xdr:col>12</xdr:col>
      <xdr:colOff>254000</xdr:colOff>
      <xdr:row>20</xdr:row>
      <xdr:rowOff>152400</xdr:rowOff>
    </xdr:to>
    <xdr:pic>
      <xdr:nvPicPr>
        <xdr:cNvPr id="3" name="RAZ_Poules">
          <a:extLst>
            <a:ext uri="{FF2B5EF4-FFF2-40B4-BE49-F238E27FC236}">
              <a16:creationId xmlns:a16="http://schemas.microsoft.com/office/drawing/2014/main" id="{00000000-0008-0000-0300-000003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02100" y="3924300"/>
          <a:ext cx="419100" cy="292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40</xdr:col>
      <xdr:colOff>241300</xdr:colOff>
      <xdr:row>10</xdr:row>
      <xdr:rowOff>50800</xdr:rowOff>
    </xdr:from>
    <xdr:to>
      <xdr:col>42</xdr:col>
      <xdr:colOff>152400</xdr:colOff>
      <xdr:row>11</xdr:row>
      <xdr:rowOff>165100</xdr:rowOff>
    </xdr:to>
    <xdr:sp macro="" textlink="">
      <xdr:nvSpPr>
        <xdr:cNvPr id="5148" name="Imprim_poules_A" hidden="1">
          <a:extLst>
            <a:ext uri="{63B3BB69-23CF-44E3-9099-C40C66FF867C}">
              <a14:compatExt xmlns:a14="http://schemas.microsoft.com/office/drawing/2010/main"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190500</xdr:colOff>
      <xdr:row>14</xdr:row>
      <xdr:rowOff>101600</xdr:rowOff>
    </xdr:from>
    <xdr:to>
      <xdr:col>42</xdr:col>
      <xdr:colOff>101600</xdr:colOff>
      <xdr:row>15</xdr:row>
      <xdr:rowOff>139700</xdr:rowOff>
    </xdr:to>
    <xdr:sp macro="" textlink="">
      <xdr:nvSpPr>
        <xdr:cNvPr id="5149" name="Imprim_Tour_1A" hidden="1">
          <a:extLst>
            <a:ext uri="{63B3BB69-23CF-44E3-9099-C40C66FF867C}">
              <a14:compatExt xmlns:a14="http://schemas.microsoft.com/office/drawing/2010/main"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39</xdr:col>
      <xdr:colOff>368300</xdr:colOff>
      <xdr:row>37</xdr:row>
      <xdr:rowOff>114300</xdr:rowOff>
    </xdr:from>
    <xdr:to>
      <xdr:col>41</xdr:col>
      <xdr:colOff>25400</xdr:colOff>
      <xdr:row>38</xdr:row>
      <xdr:rowOff>152400</xdr:rowOff>
    </xdr:to>
    <xdr:sp macro="" textlink="">
      <xdr:nvSpPr>
        <xdr:cNvPr id="5150" name="Debloq_RAZ_poules_A" hidden="1">
          <a:extLst>
            <a:ext uri="{63B3BB69-23CF-44E3-9099-C40C66FF867C}">
              <a14:compatExt xmlns:a14="http://schemas.microsoft.com/office/drawing/2010/main"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39</xdr:col>
      <xdr:colOff>215900</xdr:colOff>
      <xdr:row>40</xdr:row>
      <xdr:rowOff>127000</xdr:rowOff>
    </xdr:from>
    <xdr:to>
      <xdr:col>40</xdr:col>
      <xdr:colOff>254000</xdr:colOff>
      <xdr:row>41</xdr:row>
      <xdr:rowOff>165100</xdr:rowOff>
    </xdr:to>
    <xdr:sp macro="" textlink="">
      <xdr:nvSpPr>
        <xdr:cNvPr id="5151" name="RAZ_poules_A" hidden="1">
          <a:extLst>
            <a:ext uri="{63B3BB69-23CF-44E3-9099-C40C66FF867C}">
              <a14:compatExt xmlns:a14="http://schemas.microsoft.com/office/drawing/2010/main"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0</xdr:col>
      <xdr:colOff>177800</xdr:colOff>
      <xdr:row>0</xdr:row>
      <xdr:rowOff>101600</xdr:rowOff>
    </xdr:from>
    <xdr:to>
      <xdr:col>3</xdr:col>
      <xdr:colOff>228600</xdr:colOff>
      <xdr:row>6</xdr:row>
      <xdr:rowOff>139700</xdr:rowOff>
    </xdr:to>
    <xdr:grpSp>
      <xdr:nvGrpSpPr>
        <xdr:cNvPr id="29261" name="Groupe 1">
          <a:extLst>
            <a:ext uri="{FF2B5EF4-FFF2-40B4-BE49-F238E27FC236}">
              <a16:creationId xmlns:a16="http://schemas.microsoft.com/office/drawing/2014/main" id="{00000000-0008-0000-0400-00004D720000}"/>
            </a:ext>
          </a:extLst>
        </xdr:cNvPr>
        <xdr:cNvGrpSpPr>
          <a:grpSpLocks/>
        </xdr:cNvGrpSpPr>
      </xdr:nvGrpSpPr>
      <xdr:grpSpPr bwMode="auto">
        <a:xfrm>
          <a:off x="177800" y="101600"/>
          <a:ext cx="1118059" cy="1220118"/>
          <a:chOff x="9525" y="9524"/>
          <a:chExt cx="1286966" cy="1315885"/>
        </a:xfrm>
      </xdr:grpSpPr>
      <xdr:sp macro="" textlink="">
        <xdr:nvSpPr>
          <xdr:cNvPr id="9" name="ZoneTexte 8">
            <a:extLst>
              <a:ext uri="{FF2B5EF4-FFF2-40B4-BE49-F238E27FC236}">
                <a16:creationId xmlns:a16="http://schemas.microsoft.com/office/drawing/2014/main" id="{00000000-0008-0000-0400-000009000000}"/>
              </a:ext>
            </a:extLst>
          </xdr:cNvPr>
          <xdr:cNvSpPr txBox="1"/>
        </xdr:nvSpPr>
        <xdr:spPr>
          <a:xfrm>
            <a:off x="9525" y="9524"/>
            <a:ext cx="1184594" cy="1273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a:p>
        </xdr:txBody>
      </xdr:sp>
      <xdr:pic>
        <xdr:nvPicPr>
          <xdr:cNvPr id="29263" name="Picture 2" descr="FFH2009">
            <a:extLst>
              <a:ext uri="{FF2B5EF4-FFF2-40B4-BE49-F238E27FC236}">
                <a16:creationId xmlns:a16="http://schemas.microsoft.com/office/drawing/2014/main" id="{00000000-0008-0000-0400-00004F7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4"/>
            <a:ext cx="1286966" cy="1315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40</xdr:col>
      <xdr:colOff>228600</xdr:colOff>
      <xdr:row>17</xdr:row>
      <xdr:rowOff>114300</xdr:rowOff>
    </xdr:from>
    <xdr:to>
      <xdr:col>42</xdr:col>
      <xdr:colOff>139700</xdr:colOff>
      <xdr:row>18</xdr:row>
      <xdr:rowOff>152400</xdr:rowOff>
    </xdr:to>
    <xdr:sp macro="" textlink="">
      <xdr:nvSpPr>
        <xdr:cNvPr id="28947" name="Imprim_Tour_2A" hidden="1">
          <a:extLst>
            <a:ext uri="{63B3BB69-23CF-44E3-9099-C40C66FF867C}">
              <a14:compatExt xmlns:a14="http://schemas.microsoft.com/office/drawing/2010/main" spid="_x0000_s28947"/>
            </a:ext>
            <a:ext uri="{FF2B5EF4-FFF2-40B4-BE49-F238E27FC236}">
              <a16:creationId xmlns:a16="http://schemas.microsoft.com/office/drawing/2014/main" id="{00000000-0008-0000-0400-00001371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228600</xdr:colOff>
      <xdr:row>20</xdr:row>
      <xdr:rowOff>114300</xdr:rowOff>
    </xdr:from>
    <xdr:to>
      <xdr:col>42</xdr:col>
      <xdr:colOff>139700</xdr:colOff>
      <xdr:row>21</xdr:row>
      <xdr:rowOff>152400</xdr:rowOff>
    </xdr:to>
    <xdr:sp macro="" textlink="">
      <xdr:nvSpPr>
        <xdr:cNvPr id="28948" name="Imprim_Tour_3A" hidden="1">
          <a:extLst>
            <a:ext uri="{63B3BB69-23CF-44E3-9099-C40C66FF867C}">
              <a14:compatExt xmlns:a14="http://schemas.microsoft.com/office/drawing/2010/main" spid="_x0000_s28948"/>
            </a:ext>
            <a:ext uri="{FF2B5EF4-FFF2-40B4-BE49-F238E27FC236}">
              <a16:creationId xmlns:a16="http://schemas.microsoft.com/office/drawing/2014/main" id="{00000000-0008-0000-0400-00001471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228600</xdr:colOff>
      <xdr:row>23</xdr:row>
      <xdr:rowOff>114300</xdr:rowOff>
    </xdr:from>
    <xdr:to>
      <xdr:col>42</xdr:col>
      <xdr:colOff>139700</xdr:colOff>
      <xdr:row>24</xdr:row>
      <xdr:rowOff>152400</xdr:rowOff>
    </xdr:to>
    <xdr:sp macro="" textlink="">
      <xdr:nvSpPr>
        <xdr:cNvPr id="28949" name="Imprim_Tour_4A" hidden="1">
          <a:extLst>
            <a:ext uri="{63B3BB69-23CF-44E3-9099-C40C66FF867C}">
              <a14:compatExt xmlns:a14="http://schemas.microsoft.com/office/drawing/2010/main" spid="_x0000_s28949"/>
            </a:ext>
            <a:ext uri="{FF2B5EF4-FFF2-40B4-BE49-F238E27FC236}">
              <a16:creationId xmlns:a16="http://schemas.microsoft.com/office/drawing/2014/main" id="{00000000-0008-0000-0400-00001571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228600</xdr:colOff>
      <xdr:row>26</xdr:row>
      <xdr:rowOff>114300</xdr:rowOff>
    </xdr:from>
    <xdr:to>
      <xdr:col>42</xdr:col>
      <xdr:colOff>139700</xdr:colOff>
      <xdr:row>27</xdr:row>
      <xdr:rowOff>152400</xdr:rowOff>
    </xdr:to>
    <xdr:sp macro="" textlink="">
      <xdr:nvSpPr>
        <xdr:cNvPr id="28950" name="Imprim_Tour_5A" hidden="1">
          <a:extLst>
            <a:ext uri="{63B3BB69-23CF-44E3-9099-C40C66FF867C}">
              <a14:compatExt xmlns:a14="http://schemas.microsoft.com/office/drawing/2010/main" spid="_x0000_s28950"/>
            </a:ext>
            <a:ext uri="{FF2B5EF4-FFF2-40B4-BE49-F238E27FC236}">
              <a16:creationId xmlns:a16="http://schemas.microsoft.com/office/drawing/2014/main" id="{00000000-0008-0000-0400-00001671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228600</xdr:colOff>
      <xdr:row>29</xdr:row>
      <xdr:rowOff>114300</xdr:rowOff>
    </xdr:from>
    <xdr:to>
      <xdr:col>42</xdr:col>
      <xdr:colOff>139700</xdr:colOff>
      <xdr:row>30</xdr:row>
      <xdr:rowOff>152400</xdr:rowOff>
    </xdr:to>
    <xdr:sp macro="" textlink="">
      <xdr:nvSpPr>
        <xdr:cNvPr id="28951" name="Imprim_Tour_6A" hidden="1">
          <a:extLst>
            <a:ext uri="{63B3BB69-23CF-44E3-9099-C40C66FF867C}">
              <a14:compatExt xmlns:a14="http://schemas.microsoft.com/office/drawing/2010/main" spid="_x0000_s28951"/>
            </a:ext>
            <a:ext uri="{FF2B5EF4-FFF2-40B4-BE49-F238E27FC236}">
              <a16:creationId xmlns:a16="http://schemas.microsoft.com/office/drawing/2014/main" id="{00000000-0008-0000-0400-00001771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228600</xdr:colOff>
      <xdr:row>32</xdr:row>
      <xdr:rowOff>114300</xdr:rowOff>
    </xdr:from>
    <xdr:to>
      <xdr:col>42</xdr:col>
      <xdr:colOff>139700</xdr:colOff>
      <xdr:row>33</xdr:row>
      <xdr:rowOff>152400</xdr:rowOff>
    </xdr:to>
    <xdr:sp macro="" textlink="">
      <xdr:nvSpPr>
        <xdr:cNvPr id="28952" name="Imprim_Tour_7A" hidden="1">
          <a:extLst>
            <a:ext uri="{63B3BB69-23CF-44E3-9099-C40C66FF867C}">
              <a14:compatExt xmlns:a14="http://schemas.microsoft.com/office/drawing/2010/main" spid="_x0000_s28952"/>
            </a:ext>
            <a:ext uri="{FF2B5EF4-FFF2-40B4-BE49-F238E27FC236}">
              <a16:creationId xmlns:a16="http://schemas.microsoft.com/office/drawing/2014/main" id="{00000000-0008-0000-0400-00001871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241300</xdr:colOff>
      <xdr:row>10</xdr:row>
      <xdr:rowOff>50800</xdr:rowOff>
    </xdr:from>
    <xdr:to>
      <xdr:col>42</xdr:col>
      <xdr:colOff>152400</xdr:colOff>
      <xdr:row>11</xdr:row>
      <xdr:rowOff>165100</xdr:rowOff>
    </xdr:to>
    <xdr:pic>
      <xdr:nvPicPr>
        <xdr:cNvPr id="2" name="Imprim_poules_A">
          <a:extLst>
            <a:ext uri="{FF2B5EF4-FFF2-40B4-BE49-F238E27FC236}">
              <a16:creationId xmlns:a16="http://schemas.microsoft.com/office/drawing/2014/main" id="{00000000-0008-0000-04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98600" y="19685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190500</xdr:colOff>
      <xdr:row>14</xdr:row>
      <xdr:rowOff>101600</xdr:rowOff>
    </xdr:from>
    <xdr:to>
      <xdr:col>42</xdr:col>
      <xdr:colOff>101600</xdr:colOff>
      <xdr:row>15</xdr:row>
      <xdr:rowOff>139700</xdr:rowOff>
    </xdr:to>
    <xdr:pic>
      <xdr:nvPicPr>
        <xdr:cNvPr id="3" name="Imprim_Tour_1A">
          <a:extLst>
            <a:ext uri="{FF2B5EF4-FFF2-40B4-BE49-F238E27FC236}">
              <a16:creationId xmlns:a16="http://schemas.microsoft.com/office/drawing/2014/main" id="{00000000-0008-0000-0400-000003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47800" y="28575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39</xdr:col>
      <xdr:colOff>368300</xdr:colOff>
      <xdr:row>37</xdr:row>
      <xdr:rowOff>114300</xdr:rowOff>
    </xdr:from>
    <xdr:to>
      <xdr:col>41</xdr:col>
      <xdr:colOff>25400</xdr:colOff>
      <xdr:row>38</xdr:row>
      <xdr:rowOff>152400</xdr:rowOff>
    </xdr:to>
    <xdr:pic>
      <xdr:nvPicPr>
        <xdr:cNvPr id="4" name="Debloq_RAZ_poules_A">
          <a:extLst>
            <a:ext uri="{FF2B5EF4-FFF2-40B4-BE49-F238E27FC236}">
              <a16:creationId xmlns:a16="http://schemas.microsoft.com/office/drawing/2014/main" id="{00000000-0008-0000-0400-000004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4600" y="90043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39</xdr:col>
      <xdr:colOff>215900</xdr:colOff>
      <xdr:row>40</xdr:row>
      <xdr:rowOff>127000</xdr:rowOff>
    </xdr:from>
    <xdr:to>
      <xdr:col>40</xdr:col>
      <xdr:colOff>254000</xdr:colOff>
      <xdr:row>41</xdr:row>
      <xdr:rowOff>165100</xdr:rowOff>
    </xdr:to>
    <xdr:pic>
      <xdr:nvPicPr>
        <xdr:cNvPr id="5" name="RAZ_poules_A">
          <a:extLst>
            <a:ext uri="{FF2B5EF4-FFF2-40B4-BE49-F238E27FC236}">
              <a16:creationId xmlns:a16="http://schemas.microsoft.com/office/drawing/2014/main" id="{00000000-0008-0000-0400-000005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92200" y="98171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228600</xdr:colOff>
      <xdr:row>17</xdr:row>
      <xdr:rowOff>114300</xdr:rowOff>
    </xdr:from>
    <xdr:to>
      <xdr:col>42</xdr:col>
      <xdr:colOff>139700</xdr:colOff>
      <xdr:row>18</xdr:row>
      <xdr:rowOff>152400</xdr:rowOff>
    </xdr:to>
    <xdr:pic>
      <xdr:nvPicPr>
        <xdr:cNvPr id="6" name="Imprim_Tour_2A">
          <a:extLst>
            <a:ext uri="{FF2B5EF4-FFF2-40B4-BE49-F238E27FC236}">
              <a16:creationId xmlns:a16="http://schemas.microsoft.com/office/drawing/2014/main" id="{00000000-0008-0000-0400-000006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5900" y="36703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228600</xdr:colOff>
      <xdr:row>20</xdr:row>
      <xdr:rowOff>114300</xdr:rowOff>
    </xdr:from>
    <xdr:to>
      <xdr:col>42</xdr:col>
      <xdr:colOff>139700</xdr:colOff>
      <xdr:row>21</xdr:row>
      <xdr:rowOff>152400</xdr:rowOff>
    </xdr:to>
    <xdr:pic>
      <xdr:nvPicPr>
        <xdr:cNvPr id="7" name="Imprim_Tour_3A">
          <a:extLst>
            <a:ext uri="{FF2B5EF4-FFF2-40B4-BE49-F238E27FC236}">
              <a16:creationId xmlns:a16="http://schemas.microsoft.com/office/drawing/2014/main" id="{00000000-0008-0000-0400-000007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5900" y="44704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228600</xdr:colOff>
      <xdr:row>23</xdr:row>
      <xdr:rowOff>114300</xdr:rowOff>
    </xdr:from>
    <xdr:to>
      <xdr:col>42</xdr:col>
      <xdr:colOff>139700</xdr:colOff>
      <xdr:row>24</xdr:row>
      <xdr:rowOff>152400</xdr:rowOff>
    </xdr:to>
    <xdr:pic>
      <xdr:nvPicPr>
        <xdr:cNvPr id="8" name="Imprim_Tour_4A">
          <a:extLst>
            <a:ext uri="{FF2B5EF4-FFF2-40B4-BE49-F238E27FC236}">
              <a16:creationId xmlns:a16="http://schemas.microsoft.com/office/drawing/2014/main" id="{00000000-0008-0000-0400-000008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5900" y="52705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228600</xdr:colOff>
      <xdr:row>26</xdr:row>
      <xdr:rowOff>114300</xdr:rowOff>
    </xdr:from>
    <xdr:to>
      <xdr:col>42</xdr:col>
      <xdr:colOff>139700</xdr:colOff>
      <xdr:row>27</xdr:row>
      <xdr:rowOff>152400</xdr:rowOff>
    </xdr:to>
    <xdr:pic>
      <xdr:nvPicPr>
        <xdr:cNvPr id="10" name="Imprim_Tour_5A">
          <a:extLst>
            <a:ext uri="{FF2B5EF4-FFF2-40B4-BE49-F238E27FC236}">
              <a16:creationId xmlns:a16="http://schemas.microsoft.com/office/drawing/2014/main" id="{00000000-0008-0000-0400-00000A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5900" y="60706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228600</xdr:colOff>
      <xdr:row>29</xdr:row>
      <xdr:rowOff>114300</xdr:rowOff>
    </xdr:from>
    <xdr:to>
      <xdr:col>42</xdr:col>
      <xdr:colOff>139700</xdr:colOff>
      <xdr:row>30</xdr:row>
      <xdr:rowOff>152400</xdr:rowOff>
    </xdr:to>
    <xdr:pic>
      <xdr:nvPicPr>
        <xdr:cNvPr id="11" name="Imprim_Tour_6A">
          <a:extLst>
            <a:ext uri="{FF2B5EF4-FFF2-40B4-BE49-F238E27FC236}">
              <a16:creationId xmlns:a16="http://schemas.microsoft.com/office/drawing/2014/main" id="{00000000-0008-0000-0400-00000B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5900" y="68707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228600</xdr:colOff>
      <xdr:row>32</xdr:row>
      <xdr:rowOff>114300</xdr:rowOff>
    </xdr:from>
    <xdr:to>
      <xdr:col>42</xdr:col>
      <xdr:colOff>139700</xdr:colOff>
      <xdr:row>33</xdr:row>
      <xdr:rowOff>152400</xdr:rowOff>
    </xdr:to>
    <xdr:pic>
      <xdr:nvPicPr>
        <xdr:cNvPr id="12" name="Imprim_Tour_7A">
          <a:extLst>
            <a:ext uri="{FF2B5EF4-FFF2-40B4-BE49-F238E27FC236}">
              <a16:creationId xmlns:a16="http://schemas.microsoft.com/office/drawing/2014/main" id="{00000000-0008-0000-0400-00000C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5900" y="76708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177800</xdr:colOff>
      <xdr:row>0</xdr:row>
      <xdr:rowOff>101600</xdr:rowOff>
    </xdr:from>
    <xdr:to>
      <xdr:col>3</xdr:col>
      <xdr:colOff>228600</xdr:colOff>
      <xdr:row>6</xdr:row>
      <xdr:rowOff>139700</xdr:rowOff>
    </xdr:to>
    <xdr:grpSp>
      <xdr:nvGrpSpPr>
        <xdr:cNvPr id="33866" name="Groupe 1">
          <a:extLst>
            <a:ext uri="{FF2B5EF4-FFF2-40B4-BE49-F238E27FC236}">
              <a16:creationId xmlns:a16="http://schemas.microsoft.com/office/drawing/2014/main" id="{00000000-0008-0000-0500-00004A840000}"/>
            </a:ext>
          </a:extLst>
        </xdr:cNvPr>
        <xdr:cNvGrpSpPr>
          <a:grpSpLocks/>
        </xdr:cNvGrpSpPr>
      </xdr:nvGrpSpPr>
      <xdr:grpSpPr bwMode="auto">
        <a:xfrm>
          <a:off x="177800" y="101600"/>
          <a:ext cx="1118059" cy="1220118"/>
          <a:chOff x="9525" y="9524"/>
          <a:chExt cx="1286966" cy="1315885"/>
        </a:xfrm>
      </xdr:grpSpPr>
      <xdr:sp macro="" textlink="">
        <xdr:nvSpPr>
          <xdr:cNvPr id="3" name="ZoneTexte 2">
            <a:extLst>
              <a:ext uri="{FF2B5EF4-FFF2-40B4-BE49-F238E27FC236}">
                <a16:creationId xmlns:a16="http://schemas.microsoft.com/office/drawing/2014/main" id="{00000000-0008-0000-0500-000003000000}"/>
              </a:ext>
            </a:extLst>
          </xdr:cNvPr>
          <xdr:cNvSpPr txBox="1"/>
        </xdr:nvSpPr>
        <xdr:spPr>
          <a:xfrm>
            <a:off x="9525" y="9524"/>
            <a:ext cx="1184594" cy="1273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a:p>
        </xdr:txBody>
      </xdr:sp>
      <xdr:pic>
        <xdr:nvPicPr>
          <xdr:cNvPr id="33868" name="Picture 2" descr="FFH2009">
            <a:extLst>
              <a:ext uri="{FF2B5EF4-FFF2-40B4-BE49-F238E27FC236}">
                <a16:creationId xmlns:a16="http://schemas.microsoft.com/office/drawing/2014/main" id="{00000000-0008-0000-0500-00004C8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4"/>
            <a:ext cx="1286966" cy="1315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40</xdr:col>
      <xdr:colOff>241300</xdr:colOff>
      <xdr:row>10</xdr:row>
      <xdr:rowOff>50800</xdr:rowOff>
    </xdr:from>
    <xdr:to>
      <xdr:col>42</xdr:col>
      <xdr:colOff>152400</xdr:colOff>
      <xdr:row>11</xdr:row>
      <xdr:rowOff>165100</xdr:rowOff>
    </xdr:to>
    <xdr:sp macro="" textlink="">
      <xdr:nvSpPr>
        <xdr:cNvPr id="33829" name="Imprim_poules_B" hidden="1">
          <a:extLst>
            <a:ext uri="{63B3BB69-23CF-44E3-9099-C40C66FF867C}">
              <a14:compatExt xmlns:a14="http://schemas.microsoft.com/office/drawing/2010/main" spid="_x0000_s33829"/>
            </a:ext>
            <a:ext uri="{FF2B5EF4-FFF2-40B4-BE49-F238E27FC236}">
              <a16:creationId xmlns:a16="http://schemas.microsoft.com/office/drawing/2014/main" id="{00000000-0008-0000-0500-000025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228600</xdr:colOff>
      <xdr:row>14</xdr:row>
      <xdr:rowOff>114300</xdr:rowOff>
    </xdr:from>
    <xdr:to>
      <xdr:col>42</xdr:col>
      <xdr:colOff>139700</xdr:colOff>
      <xdr:row>15</xdr:row>
      <xdr:rowOff>152400</xdr:rowOff>
    </xdr:to>
    <xdr:sp macro="" textlink="">
      <xdr:nvSpPr>
        <xdr:cNvPr id="33830" name="Imprim_Tour_1B" hidden="1">
          <a:extLst>
            <a:ext uri="{63B3BB69-23CF-44E3-9099-C40C66FF867C}">
              <a14:compatExt xmlns:a14="http://schemas.microsoft.com/office/drawing/2010/main" spid="_x0000_s33830"/>
            </a:ext>
            <a:ext uri="{FF2B5EF4-FFF2-40B4-BE49-F238E27FC236}">
              <a16:creationId xmlns:a16="http://schemas.microsoft.com/office/drawing/2014/main" id="{00000000-0008-0000-0500-000026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228600</xdr:colOff>
      <xdr:row>17</xdr:row>
      <xdr:rowOff>114300</xdr:rowOff>
    </xdr:from>
    <xdr:to>
      <xdr:col>42</xdr:col>
      <xdr:colOff>139700</xdr:colOff>
      <xdr:row>18</xdr:row>
      <xdr:rowOff>152400</xdr:rowOff>
    </xdr:to>
    <xdr:sp macro="" textlink="">
      <xdr:nvSpPr>
        <xdr:cNvPr id="33831" name="Imprim_Tour_2B" hidden="1">
          <a:extLst>
            <a:ext uri="{63B3BB69-23CF-44E3-9099-C40C66FF867C}">
              <a14:compatExt xmlns:a14="http://schemas.microsoft.com/office/drawing/2010/main" spid="_x0000_s33831"/>
            </a:ext>
            <a:ext uri="{FF2B5EF4-FFF2-40B4-BE49-F238E27FC236}">
              <a16:creationId xmlns:a16="http://schemas.microsoft.com/office/drawing/2014/main" id="{00000000-0008-0000-0500-000027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228600</xdr:colOff>
      <xdr:row>20</xdr:row>
      <xdr:rowOff>114300</xdr:rowOff>
    </xdr:from>
    <xdr:to>
      <xdr:col>42</xdr:col>
      <xdr:colOff>139700</xdr:colOff>
      <xdr:row>21</xdr:row>
      <xdr:rowOff>152400</xdr:rowOff>
    </xdr:to>
    <xdr:sp macro="" textlink="">
      <xdr:nvSpPr>
        <xdr:cNvPr id="33832" name="Imprim_Tour_3B" hidden="1">
          <a:extLst>
            <a:ext uri="{63B3BB69-23CF-44E3-9099-C40C66FF867C}">
              <a14:compatExt xmlns:a14="http://schemas.microsoft.com/office/drawing/2010/main" spid="_x0000_s33832"/>
            </a:ext>
            <a:ext uri="{FF2B5EF4-FFF2-40B4-BE49-F238E27FC236}">
              <a16:creationId xmlns:a16="http://schemas.microsoft.com/office/drawing/2014/main" id="{00000000-0008-0000-0500-000028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228600</xdr:colOff>
      <xdr:row>23</xdr:row>
      <xdr:rowOff>114300</xdr:rowOff>
    </xdr:from>
    <xdr:to>
      <xdr:col>42</xdr:col>
      <xdr:colOff>139700</xdr:colOff>
      <xdr:row>24</xdr:row>
      <xdr:rowOff>152400</xdr:rowOff>
    </xdr:to>
    <xdr:sp macro="" textlink="">
      <xdr:nvSpPr>
        <xdr:cNvPr id="33833" name="Imprim_Tour_4B" hidden="1">
          <a:extLst>
            <a:ext uri="{63B3BB69-23CF-44E3-9099-C40C66FF867C}">
              <a14:compatExt xmlns:a14="http://schemas.microsoft.com/office/drawing/2010/main" spid="_x0000_s33833"/>
            </a:ext>
            <a:ext uri="{FF2B5EF4-FFF2-40B4-BE49-F238E27FC236}">
              <a16:creationId xmlns:a16="http://schemas.microsoft.com/office/drawing/2014/main" id="{00000000-0008-0000-0500-000029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228600</xdr:colOff>
      <xdr:row>26</xdr:row>
      <xdr:rowOff>114300</xdr:rowOff>
    </xdr:from>
    <xdr:to>
      <xdr:col>42</xdr:col>
      <xdr:colOff>139700</xdr:colOff>
      <xdr:row>27</xdr:row>
      <xdr:rowOff>152400</xdr:rowOff>
    </xdr:to>
    <xdr:sp macro="" textlink="">
      <xdr:nvSpPr>
        <xdr:cNvPr id="33834" name="Imprim_Tour_5B" hidden="1">
          <a:extLst>
            <a:ext uri="{63B3BB69-23CF-44E3-9099-C40C66FF867C}">
              <a14:compatExt xmlns:a14="http://schemas.microsoft.com/office/drawing/2010/main" spid="_x0000_s33834"/>
            </a:ext>
            <a:ext uri="{FF2B5EF4-FFF2-40B4-BE49-F238E27FC236}">
              <a16:creationId xmlns:a16="http://schemas.microsoft.com/office/drawing/2014/main" id="{00000000-0008-0000-0500-00002A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228600</xdr:colOff>
      <xdr:row>29</xdr:row>
      <xdr:rowOff>114300</xdr:rowOff>
    </xdr:from>
    <xdr:to>
      <xdr:col>42</xdr:col>
      <xdr:colOff>139700</xdr:colOff>
      <xdr:row>30</xdr:row>
      <xdr:rowOff>152400</xdr:rowOff>
    </xdr:to>
    <xdr:sp macro="" textlink="">
      <xdr:nvSpPr>
        <xdr:cNvPr id="33835" name="Imprim_Tour_6B" hidden="1">
          <a:extLst>
            <a:ext uri="{63B3BB69-23CF-44E3-9099-C40C66FF867C}">
              <a14:compatExt xmlns:a14="http://schemas.microsoft.com/office/drawing/2010/main" spid="_x0000_s33835"/>
            </a:ext>
            <a:ext uri="{FF2B5EF4-FFF2-40B4-BE49-F238E27FC236}">
              <a16:creationId xmlns:a16="http://schemas.microsoft.com/office/drawing/2014/main" id="{00000000-0008-0000-0500-00002B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228600</xdr:colOff>
      <xdr:row>32</xdr:row>
      <xdr:rowOff>114300</xdr:rowOff>
    </xdr:from>
    <xdr:to>
      <xdr:col>42</xdr:col>
      <xdr:colOff>139700</xdr:colOff>
      <xdr:row>33</xdr:row>
      <xdr:rowOff>152400</xdr:rowOff>
    </xdr:to>
    <xdr:sp macro="" textlink="">
      <xdr:nvSpPr>
        <xdr:cNvPr id="33836" name="Imprim_Tour_7B" hidden="1">
          <a:extLst>
            <a:ext uri="{63B3BB69-23CF-44E3-9099-C40C66FF867C}">
              <a14:compatExt xmlns:a14="http://schemas.microsoft.com/office/drawing/2010/main" spid="_x0000_s33836"/>
            </a:ext>
            <a:ext uri="{FF2B5EF4-FFF2-40B4-BE49-F238E27FC236}">
              <a16:creationId xmlns:a16="http://schemas.microsoft.com/office/drawing/2014/main" id="{00000000-0008-0000-0500-00002C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39</xdr:col>
      <xdr:colOff>368300</xdr:colOff>
      <xdr:row>37</xdr:row>
      <xdr:rowOff>114300</xdr:rowOff>
    </xdr:from>
    <xdr:to>
      <xdr:col>41</xdr:col>
      <xdr:colOff>25400</xdr:colOff>
      <xdr:row>38</xdr:row>
      <xdr:rowOff>152400</xdr:rowOff>
    </xdr:to>
    <xdr:sp macro="" textlink="">
      <xdr:nvSpPr>
        <xdr:cNvPr id="33837" name="Debloq_RAZ_poules_B" hidden="1">
          <a:extLst>
            <a:ext uri="{63B3BB69-23CF-44E3-9099-C40C66FF867C}">
              <a14:compatExt xmlns:a14="http://schemas.microsoft.com/office/drawing/2010/main" spid="_x0000_s33837"/>
            </a:ext>
            <a:ext uri="{FF2B5EF4-FFF2-40B4-BE49-F238E27FC236}">
              <a16:creationId xmlns:a16="http://schemas.microsoft.com/office/drawing/2014/main" id="{00000000-0008-0000-0500-00002D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39</xdr:col>
      <xdr:colOff>215900</xdr:colOff>
      <xdr:row>40</xdr:row>
      <xdr:rowOff>127000</xdr:rowOff>
    </xdr:from>
    <xdr:to>
      <xdr:col>40</xdr:col>
      <xdr:colOff>254000</xdr:colOff>
      <xdr:row>41</xdr:row>
      <xdr:rowOff>165100</xdr:rowOff>
    </xdr:to>
    <xdr:sp macro="" textlink="">
      <xdr:nvSpPr>
        <xdr:cNvPr id="33838" name="RAZ_poules_B" hidden="1">
          <a:extLst>
            <a:ext uri="{63B3BB69-23CF-44E3-9099-C40C66FF867C}">
              <a14:compatExt xmlns:a14="http://schemas.microsoft.com/office/drawing/2010/main" spid="_x0000_s33838"/>
            </a:ext>
            <a:ext uri="{FF2B5EF4-FFF2-40B4-BE49-F238E27FC236}">
              <a16:creationId xmlns:a16="http://schemas.microsoft.com/office/drawing/2014/main" id="{00000000-0008-0000-0500-00002E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241300</xdr:colOff>
      <xdr:row>10</xdr:row>
      <xdr:rowOff>50800</xdr:rowOff>
    </xdr:from>
    <xdr:to>
      <xdr:col>42</xdr:col>
      <xdr:colOff>152400</xdr:colOff>
      <xdr:row>11</xdr:row>
      <xdr:rowOff>165100</xdr:rowOff>
    </xdr:to>
    <xdr:pic>
      <xdr:nvPicPr>
        <xdr:cNvPr id="2" name="Imprim_poules_B">
          <a:extLst>
            <a:ext uri="{FF2B5EF4-FFF2-40B4-BE49-F238E27FC236}">
              <a16:creationId xmlns:a16="http://schemas.microsoft.com/office/drawing/2014/main" id="{00000000-0008-0000-05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98600" y="19685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228600</xdr:colOff>
      <xdr:row>14</xdr:row>
      <xdr:rowOff>114300</xdr:rowOff>
    </xdr:from>
    <xdr:to>
      <xdr:col>42</xdr:col>
      <xdr:colOff>139700</xdr:colOff>
      <xdr:row>15</xdr:row>
      <xdr:rowOff>152400</xdr:rowOff>
    </xdr:to>
    <xdr:pic>
      <xdr:nvPicPr>
        <xdr:cNvPr id="4" name="Imprim_Tour_1B">
          <a:extLst>
            <a:ext uri="{FF2B5EF4-FFF2-40B4-BE49-F238E27FC236}">
              <a16:creationId xmlns:a16="http://schemas.microsoft.com/office/drawing/2014/main" id="{00000000-0008-0000-0500-000004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5900" y="28702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228600</xdr:colOff>
      <xdr:row>17</xdr:row>
      <xdr:rowOff>114300</xdr:rowOff>
    </xdr:from>
    <xdr:to>
      <xdr:col>42</xdr:col>
      <xdr:colOff>139700</xdr:colOff>
      <xdr:row>18</xdr:row>
      <xdr:rowOff>152400</xdr:rowOff>
    </xdr:to>
    <xdr:pic>
      <xdr:nvPicPr>
        <xdr:cNvPr id="5" name="Imprim_Tour_2B">
          <a:extLst>
            <a:ext uri="{FF2B5EF4-FFF2-40B4-BE49-F238E27FC236}">
              <a16:creationId xmlns:a16="http://schemas.microsoft.com/office/drawing/2014/main" id="{00000000-0008-0000-0500-000005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5900" y="36703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228600</xdr:colOff>
      <xdr:row>20</xdr:row>
      <xdr:rowOff>114300</xdr:rowOff>
    </xdr:from>
    <xdr:to>
      <xdr:col>42</xdr:col>
      <xdr:colOff>139700</xdr:colOff>
      <xdr:row>21</xdr:row>
      <xdr:rowOff>152400</xdr:rowOff>
    </xdr:to>
    <xdr:pic>
      <xdr:nvPicPr>
        <xdr:cNvPr id="6" name="Imprim_Tour_3B">
          <a:extLst>
            <a:ext uri="{FF2B5EF4-FFF2-40B4-BE49-F238E27FC236}">
              <a16:creationId xmlns:a16="http://schemas.microsoft.com/office/drawing/2014/main" id="{00000000-0008-0000-0500-000006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5900" y="44704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228600</xdr:colOff>
      <xdr:row>23</xdr:row>
      <xdr:rowOff>114300</xdr:rowOff>
    </xdr:from>
    <xdr:to>
      <xdr:col>42</xdr:col>
      <xdr:colOff>139700</xdr:colOff>
      <xdr:row>24</xdr:row>
      <xdr:rowOff>152400</xdr:rowOff>
    </xdr:to>
    <xdr:pic>
      <xdr:nvPicPr>
        <xdr:cNvPr id="7" name="Imprim_Tour_4B">
          <a:extLst>
            <a:ext uri="{FF2B5EF4-FFF2-40B4-BE49-F238E27FC236}">
              <a16:creationId xmlns:a16="http://schemas.microsoft.com/office/drawing/2014/main" id="{00000000-0008-0000-0500-000007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5900" y="52705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228600</xdr:colOff>
      <xdr:row>26</xdr:row>
      <xdr:rowOff>114300</xdr:rowOff>
    </xdr:from>
    <xdr:to>
      <xdr:col>42</xdr:col>
      <xdr:colOff>139700</xdr:colOff>
      <xdr:row>27</xdr:row>
      <xdr:rowOff>152400</xdr:rowOff>
    </xdr:to>
    <xdr:pic>
      <xdr:nvPicPr>
        <xdr:cNvPr id="8" name="Imprim_Tour_5B">
          <a:extLst>
            <a:ext uri="{FF2B5EF4-FFF2-40B4-BE49-F238E27FC236}">
              <a16:creationId xmlns:a16="http://schemas.microsoft.com/office/drawing/2014/main" id="{00000000-0008-0000-0500-000008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5900" y="60706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228600</xdr:colOff>
      <xdr:row>29</xdr:row>
      <xdr:rowOff>114300</xdr:rowOff>
    </xdr:from>
    <xdr:to>
      <xdr:col>42</xdr:col>
      <xdr:colOff>139700</xdr:colOff>
      <xdr:row>30</xdr:row>
      <xdr:rowOff>152400</xdr:rowOff>
    </xdr:to>
    <xdr:pic>
      <xdr:nvPicPr>
        <xdr:cNvPr id="9" name="Imprim_Tour_6B">
          <a:extLst>
            <a:ext uri="{FF2B5EF4-FFF2-40B4-BE49-F238E27FC236}">
              <a16:creationId xmlns:a16="http://schemas.microsoft.com/office/drawing/2014/main" id="{00000000-0008-0000-0500-000009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5900" y="68707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40</xdr:col>
      <xdr:colOff>228600</xdr:colOff>
      <xdr:row>32</xdr:row>
      <xdr:rowOff>114300</xdr:rowOff>
    </xdr:from>
    <xdr:to>
      <xdr:col>42</xdr:col>
      <xdr:colOff>139700</xdr:colOff>
      <xdr:row>33</xdr:row>
      <xdr:rowOff>152400</xdr:rowOff>
    </xdr:to>
    <xdr:pic>
      <xdr:nvPicPr>
        <xdr:cNvPr id="10" name="Imprim_Tour_7B">
          <a:extLst>
            <a:ext uri="{FF2B5EF4-FFF2-40B4-BE49-F238E27FC236}">
              <a16:creationId xmlns:a16="http://schemas.microsoft.com/office/drawing/2014/main" id="{00000000-0008-0000-0500-00000A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5900" y="76708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39</xdr:col>
      <xdr:colOff>368300</xdr:colOff>
      <xdr:row>37</xdr:row>
      <xdr:rowOff>114300</xdr:rowOff>
    </xdr:from>
    <xdr:to>
      <xdr:col>41</xdr:col>
      <xdr:colOff>25400</xdr:colOff>
      <xdr:row>38</xdr:row>
      <xdr:rowOff>152400</xdr:rowOff>
    </xdr:to>
    <xdr:pic>
      <xdr:nvPicPr>
        <xdr:cNvPr id="11" name="Debloq_RAZ_poules_B">
          <a:extLst>
            <a:ext uri="{FF2B5EF4-FFF2-40B4-BE49-F238E27FC236}">
              <a16:creationId xmlns:a16="http://schemas.microsoft.com/office/drawing/2014/main" id="{00000000-0008-0000-0500-00000B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4600" y="90043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39</xdr:col>
      <xdr:colOff>215900</xdr:colOff>
      <xdr:row>40</xdr:row>
      <xdr:rowOff>127000</xdr:rowOff>
    </xdr:from>
    <xdr:to>
      <xdr:col>40</xdr:col>
      <xdr:colOff>254000</xdr:colOff>
      <xdr:row>41</xdr:row>
      <xdr:rowOff>165100</xdr:rowOff>
    </xdr:to>
    <xdr:pic>
      <xdr:nvPicPr>
        <xdr:cNvPr id="12" name="RAZ_poules_B">
          <a:extLst>
            <a:ext uri="{FF2B5EF4-FFF2-40B4-BE49-F238E27FC236}">
              <a16:creationId xmlns:a16="http://schemas.microsoft.com/office/drawing/2014/main" id="{00000000-0008-0000-0500-00000C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92200" y="98171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266700</xdr:colOff>
      <xdr:row>21</xdr:row>
      <xdr:rowOff>38100</xdr:rowOff>
    </xdr:from>
    <xdr:to>
      <xdr:col>15</xdr:col>
      <xdr:colOff>304800</xdr:colOff>
      <xdr:row>22</xdr:row>
      <xdr:rowOff>152400</xdr:rowOff>
    </xdr:to>
    <xdr:sp macro="" textlink="">
      <xdr:nvSpPr>
        <xdr:cNvPr id="15362" name="Imprim_Classt" hidden="1">
          <a:extLst>
            <a:ext uri="{63B3BB69-23CF-44E3-9099-C40C66FF867C}">
              <a14:compatExt xmlns:a14="http://schemas.microsoft.com/office/drawing/2010/main" spid="_x0000_s15362"/>
            </a:ext>
            <a:ext uri="{FF2B5EF4-FFF2-40B4-BE49-F238E27FC236}">
              <a16:creationId xmlns:a16="http://schemas.microsoft.com/office/drawing/2014/main" id="{00000000-0008-0000-0600-0000023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0</xdr:col>
      <xdr:colOff>114300</xdr:colOff>
      <xdr:row>0</xdr:row>
      <xdr:rowOff>101600</xdr:rowOff>
    </xdr:from>
    <xdr:to>
      <xdr:col>3</xdr:col>
      <xdr:colOff>50800</xdr:colOff>
      <xdr:row>7</xdr:row>
      <xdr:rowOff>50800</xdr:rowOff>
    </xdr:to>
    <xdr:grpSp>
      <xdr:nvGrpSpPr>
        <xdr:cNvPr id="33094" name="Groupe 1">
          <a:extLst>
            <a:ext uri="{FF2B5EF4-FFF2-40B4-BE49-F238E27FC236}">
              <a16:creationId xmlns:a16="http://schemas.microsoft.com/office/drawing/2014/main" id="{00000000-0008-0000-0600-000046810000}"/>
            </a:ext>
          </a:extLst>
        </xdr:cNvPr>
        <xdr:cNvGrpSpPr>
          <a:grpSpLocks/>
        </xdr:cNvGrpSpPr>
      </xdr:nvGrpSpPr>
      <xdr:grpSpPr bwMode="auto">
        <a:xfrm>
          <a:off x="114300" y="101600"/>
          <a:ext cx="1143000" cy="1282700"/>
          <a:chOff x="9525" y="9524"/>
          <a:chExt cx="1286966" cy="1315885"/>
        </a:xfrm>
      </xdr:grpSpPr>
      <xdr:sp macro="" textlink="">
        <xdr:nvSpPr>
          <xdr:cNvPr id="5" name="ZoneTexte 4">
            <a:extLst>
              <a:ext uri="{FF2B5EF4-FFF2-40B4-BE49-F238E27FC236}">
                <a16:creationId xmlns:a16="http://schemas.microsoft.com/office/drawing/2014/main" id="{00000000-0008-0000-0600-000005000000}"/>
              </a:ext>
            </a:extLst>
          </xdr:cNvPr>
          <xdr:cNvSpPr txBox="1"/>
        </xdr:nvSpPr>
        <xdr:spPr>
          <a:xfrm>
            <a:off x="9525" y="9524"/>
            <a:ext cx="1186869" cy="1276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a:p>
        </xdr:txBody>
      </xdr:sp>
      <xdr:pic>
        <xdr:nvPicPr>
          <xdr:cNvPr id="33096" name="Picture 2" descr="FFH2009">
            <a:extLst>
              <a:ext uri="{FF2B5EF4-FFF2-40B4-BE49-F238E27FC236}">
                <a16:creationId xmlns:a16="http://schemas.microsoft.com/office/drawing/2014/main" id="{00000000-0008-0000-0600-0000488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4"/>
            <a:ext cx="1286966" cy="1315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14</xdr:col>
      <xdr:colOff>266700</xdr:colOff>
      <xdr:row>21</xdr:row>
      <xdr:rowOff>38100</xdr:rowOff>
    </xdr:from>
    <xdr:to>
      <xdr:col>15</xdr:col>
      <xdr:colOff>304800</xdr:colOff>
      <xdr:row>22</xdr:row>
      <xdr:rowOff>152400</xdr:rowOff>
    </xdr:to>
    <xdr:pic>
      <xdr:nvPicPr>
        <xdr:cNvPr id="2" name="Imprim_Classt">
          <a:extLst>
            <a:ext uri="{FF2B5EF4-FFF2-40B4-BE49-F238E27FC236}">
              <a16:creationId xmlns:a16="http://schemas.microsoft.com/office/drawing/2014/main" id="{00000000-0008-0000-06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55200" y="4038600"/>
          <a:ext cx="419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00B050"/>
    <pageSetUpPr fitToPage="1"/>
  </sheetPr>
  <dimension ref="A1:A95"/>
  <sheetViews>
    <sheetView showGridLines="0" workbookViewId="0"/>
  </sheetViews>
  <sheetFormatPr baseColWidth="10" defaultColWidth="0" defaultRowHeight="12.75" zeroHeight="1" x14ac:dyDescent="0.2"/>
  <cols>
    <col min="1" max="1" width="127.5" style="193" customWidth="1"/>
    <col min="2" max="2" width="2.375" style="192" customWidth="1"/>
    <col min="3" max="16384" width="0" style="192" hidden="1"/>
  </cols>
  <sheetData>
    <row r="1" spans="1:1" ht="26.25" x14ac:dyDescent="0.4">
      <c r="A1" s="191" t="s">
        <v>167</v>
      </c>
    </row>
    <row r="2" spans="1:1" x14ac:dyDescent="0.2"/>
    <row r="3" spans="1:1" ht="23.25" x14ac:dyDescent="0.35">
      <c r="A3" s="194" t="s">
        <v>168</v>
      </c>
    </row>
    <row r="4" spans="1:1" ht="18.75" x14ac:dyDescent="0.3">
      <c r="A4" s="195"/>
    </row>
    <row r="5" spans="1:1" s="197" customFormat="1" ht="15.75" x14ac:dyDescent="0.25">
      <c r="A5" s="196"/>
    </row>
    <row r="6" spans="1:1" s="197" customFormat="1" ht="15.75" x14ac:dyDescent="0.25">
      <c r="A6" s="196" t="s">
        <v>169</v>
      </c>
    </row>
    <row r="7" spans="1:1" s="197" customFormat="1" ht="47.25" x14ac:dyDescent="0.25">
      <c r="A7" s="198" t="s">
        <v>199</v>
      </c>
    </row>
    <row r="8" spans="1:1" s="197" customFormat="1" ht="15.75" x14ac:dyDescent="0.25">
      <c r="A8" s="196" t="s">
        <v>170</v>
      </c>
    </row>
    <row r="9" spans="1:1" s="197" customFormat="1" ht="15.75" x14ac:dyDescent="0.25">
      <c r="A9" s="199" t="s">
        <v>171</v>
      </c>
    </row>
    <row r="10" spans="1:1" s="197" customFormat="1" ht="15.75" x14ac:dyDescent="0.25">
      <c r="A10" s="199" t="s">
        <v>198</v>
      </c>
    </row>
    <row r="11" spans="1:1" s="197" customFormat="1" ht="15.75" x14ac:dyDescent="0.25">
      <c r="A11" s="196" t="s">
        <v>172</v>
      </c>
    </row>
    <row r="12" spans="1:1" s="197" customFormat="1" ht="31.5" x14ac:dyDescent="0.25">
      <c r="A12" s="198" t="s">
        <v>190</v>
      </c>
    </row>
    <row r="13" spans="1:1" s="197" customFormat="1" ht="15.75" x14ac:dyDescent="0.25">
      <c r="A13" s="198" t="s">
        <v>191</v>
      </c>
    </row>
    <row r="14" spans="1:1" s="197" customFormat="1" ht="36.75" customHeight="1" x14ac:dyDescent="0.25">
      <c r="A14" s="198" t="s">
        <v>192</v>
      </c>
    </row>
    <row r="15" spans="1:1" s="197" customFormat="1" ht="15.75" x14ac:dyDescent="0.25">
      <c r="A15" s="200" t="s">
        <v>193</v>
      </c>
    </row>
    <row r="16" spans="1:1" s="197" customFormat="1" ht="15.75" x14ac:dyDescent="0.25">
      <c r="A16" s="199"/>
    </row>
    <row r="17" spans="1:1" s="197" customFormat="1" ht="15.75" x14ac:dyDescent="0.25">
      <c r="A17" s="196" t="s">
        <v>336</v>
      </c>
    </row>
    <row r="18" spans="1:1" s="197" customFormat="1" ht="15.75" x14ac:dyDescent="0.25">
      <c r="A18" s="199" t="s">
        <v>262</v>
      </c>
    </row>
    <row r="19" spans="1:1" s="197" customFormat="1" ht="15.75" x14ac:dyDescent="0.25">
      <c r="A19" s="199" t="s">
        <v>194</v>
      </c>
    </row>
    <row r="20" spans="1:1" s="197" customFormat="1" ht="15.75" x14ac:dyDescent="0.25">
      <c r="A20" s="199" t="s">
        <v>173</v>
      </c>
    </row>
    <row r="21" spans="1:1" s="197" customFormat="1" ht="15.75" x14ac:dyDescent="0.25">
      <c r="A21" s="199" t="s">
        <v>174</v>
      </c>
    </row>
    <row r="22" spans="1:1" s="197" customFormat="1" ht="18.75" x14ac:dyDescent="0.3">
      <c r="A22" s="201" t="s">
        <v>195</v>
      </c>
    </row>
    <row r="23" spans="1:1" s="197" customFormat="1" ht="15.75" x14ac:dyDescent="0.25">
      <c r="A23" s="202" t="s">
        <v>175</v>
      </c>
    </row>
    <row r="24" spans="1:1" s="197" customFormat="1" ht="23.25" x14ac:dyDescent="0.35">
      <c r="A24" s="203" t="s">
        <v>176</v>
      </c>
    </row>
    <row r="25" spans="1:1" s="197" customFormat="1" ht="15.75" customHeight="1" x14ac:dyDescent="0.25">
      <c r="A25" s="202" t="s">
        <v>177</v>
      </c>
    </row>
    <row r="26" spans="1:1" s="197" customFormat="1" ht="36" customHeight="1" x14ac:dyDescent="0.3">
      <c r="A26" s="204" t="s">
        <v>178</v>
      </c>
    </row>
    <row r="27" spans="1:1" s="197" customFormat="1" ht="47.25" x14ac:dyDescent="0.25">
      <c r="A27" s="205" t="s">
        <v>263</v>
      </c>
    </row>
    <row r="28" spans="1:1" s="197" customFormat="1" ht="15.75" x14ac:dyDescent="0.25">
      <c r="A28" s="205"/>
    </row>
    <row r="29" spans="1:1" s="197" customFormat="1" ht="31.5" x14ac:dyDescent="0.25">
      <c r="A29" s="200" t="s">
        <v>196</v>
      </c>
    </row>
    <row r="30" spans="1:1" s="197" customFormat="1" ht="31.5" x14ac:dyDescent="0.25">
      <c r="A30" s="205" t="s">
        <v>179</v>
      </c>
    </row>
    <row r="31" spans="1:1" s="197" customFormat="1" ht="15.75" x14ac:dyDescent="0.25">
      <c r="A31" s="199"/>
    </row>
    <row r="32" spans="1:1" s="206" customFormat="1" ht="15.75" x14ac:dyDescent="0.25">
      <c r="A32" s="199"/>
    </row>
    <row r="33" spans="1:1" s="206" customFormat="1" ht="15.75" x14ac:dyDescent="0.25">
      <c r="A33" s="196" t="s">
        <v>180</v>
      </c>
    </row>
    <row r="34" spans="1:1" s="206" customFormat="1" ht="15.75" x14ac:dyDescent="0.25">
      <c r="A34" s="199" t="s">
        <v>181</v>
      </c>
    </row>
    <row r="35" spans="1:1" s="206" customFormat="1" ht="15.75" x14ac:dyDescent="0.25">
      <c r="A35" s="199" t="s">
        <v>197</v>
      </c>
    </row>
    <row r="36" spans="1:1" s="206" customFormat="1" ht="15.75" x14ac:dyDescent="0.25">
      <c r="A36" s="199"/>
    </row>
    <row r="37" spans="1:1" s="206" customFormat="1" ht="15.75" x14ac:dyDescent="0.25">
      <c r="A37" s="202" t="s">
        <v>182</v>
      </c>
    </row>
    <row r="38" spans="1:1" s="206" customFormat="1" ht="15.75" x14ac:dyDescent="0.25">
      <c r="A38" s="199"/>
    </row>
    <row r="39" spans="1:1" s="206" customFormat="1" ht="15.75" x14ac:dyDescent="0.25">
      <c r="A39" s="196" t="s">
        <v>183</v>
      </c>
    </row>
    <row r="40" spans="1:1" s="206" customFormat="1" ht="15.75" x14ac:dyDescent="0.25">
      <c r="A40" s="199" t="s">
        <v>184</v>
      </c>
    </row>
    <row r="41" spans="1:1" s="206" customFormat="1" ht="15.75" x14ac:dyDescent="0.25">
      <c r="A41" s="199" t="s">
        <v>185</v>
      </c>
    </row>
    <row r="42" spans="1:1" s="206" customFormat="1" ht="15.75" x14ac:dyDescent="0.25">
      <c r="A42" s="207"/>
    </row>
    <row r="43" spans="1:1" s="206" customFormat="1" ht="15.75" x14ac:dyDescent="0.25">
      <c r="A43" s="202"/>
    </row>
    <row r="44" spans="1:1" ht="18.75" x14ac:dyDescent="0.3">
      <c r="A44" s="208" t="s">
        <v>186</v>
      </c>
    </row>
    <row r="45" spans="1:1" ht="21" x14ac:dyDescent="0.35">
      <c r="A45" s="209" t="s">
        <v>187</v>
      </c>
    </row>
    <row r="46" spans="1:1" ht="21" x14ac:dyDescent="0.35">
      <c r="A46" s="209"/>
    </row>
    <row r="47" spans="1:1" ht="15.75" x14ac:dyDescent="0.25">
      <c r="A47" s="207" t="s">
        <v>188</v>
      </c>
    </row>
    <row r="48" spans="1:1" ht="37.5" x14ac:dyDescent="0.3">
      <c r="A48" s="210" t="s">
        <v>189</v>
      </c>
    </row>
    <row r="49"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t="12.75" hidden="1" customHeight="1" x14ac:dyDescent="0.2"/>
    <row r="61" ht="16.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sheetData>
  <sheetProtection password="CD17" sheet="1" objects="1" scenarios="1" selectLockedCells="1" selectUnlockedCells="1"/>
  <printOptions horizontalCentered="1"/>
  <pageMargins left="0.19685039370078741" right="0.19685039370078741" top="0.19685039370078741" bottom="0.19685039370078741" header="0.31496062992125984" footer="0.31496062992125984"/>
  <pageSetup paperSize="9" scale="73"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FF00"/>
  </sheetPr>
  <dimension ref="B1:AL110"/>
  <sheetViews>
    <sheetView showGridLines="0" topLeftCell="D14" workbookViewId="0">
      <selection activeCell="D14" sqref="D14:G14"/>
    </sheetView>
  </sheetViews>
  <sheetFormatPr baseColWidth="10" defaultColWidth="11" defaultRowHeight="15" customHeight="1" x14ac:dyDescent="0.25"/>
  <cols>
    <col min="1" max="1" width="5.875" style="1" customWidth="1"/>
    <col min="2" max="8" width="11" style="1"/>
    <col min="9" max="9" width="5.875" style="1" customWidth="1"/>
    <col min="10" max="10" width="4.125" style="1" customWidth="1"/>
    <col min="11" max="13" width="10" style="1" hidden="1" customWidth="1"/>
    <col min="14" max="14" width="4.125" style="1" hidden="1" customWidth="1"/>
    <col min="15" max="17" width="10" style="1" hidden="1" customWidth="1"/>
    <col min="18" max="18" width="4.125" style="1" customWidth="1"/>
    <col min="19" max="20" width="5" style="1" customWidth="1"/>
    <col min="21" max="24" width="5.875" style="1" customWidth="1"/>
    <col min="25" max="25" width="3.625" style="1" customWidth="1"/>
    <col min="26" max="38" width="5.875" style="1" customWidth="1"/>
    <col min="39" max="16384" width="11" style="1"/>
  </cols>
  <sheetData>
    <row r="1" spans="2:38" ht="15" customHeight="1" x14ac:dyDescent="0.3">
      <c r="C1" s="215" t="s">
        <v>211</v>
      </c>
      <c r="E1" s="2"/>
      <c r="F1" s="2"/>
      <c r="K1" s="485" t="s">
        <v>0</v>
      </c>
      <c r="L1" s="485"/>
      <c r="M1" s="485"/>
      <c r="N1" s="485"/>
      <c r="O1" s="485"/>
      <c r="P1" s="485"/>
      <c r="Q1" s="485"/>
      <c r="R1" s="31"/>
      <c r="S1" s="500" t="s">
        <v>1</v>
      </c>
      <c r="T1" s="500"/>
      <c r="U1" s="500"/>
      <c r="V1" s="500"/>
      <c r="W1" s="500"/>
      <c r="X1" s="500"/>
      <c r="Y1" s="500"/>
      <c r="Z1" s="500"/>
      <c r="AA1" s="500"/>
      <c r="AB1" s="500"/>
      <c r="AC1" s="500"/>
      <c r="AD1" s="500"/>
      <c r="AE1" s="500"/>
      <c r="AF1" s="30"/>
      <c r="AG1" s="30"/>
      <c r="AH1" s="30"/>
      <c r="AI1" s="30"/>
      <c r="AJ1" s="30"/>
      <c r="AK1" s="30"/>
      <c r="AL1" s="30"/>
    </row>
    <row r="2" spans="2:38" ht="15" customHeight="1" x14ac:dyDescent="0.3">
      <c r="C2" s="215" t="s">
        <v>212</v>
      </c>
      <c r="E2" s="2"/>
      <c r="F2" s="2"/>
      <c r="K2" s="485"/>
      <c r="L2" s="485"/>
      <c r="M2" s="485"/>
      <c r="N2" s="485"/>
      <c r="O2" s="485"/>
      <c r="P2" s="485"/>
      <c r="Q2" s="485"/>
      <c r="R2" s="31"/>
      <c r="S2" s="500"/>
      <c r="T2" s="500"/>
      <c r="U2" s="500"/>
      <c r="V2" s="500"/>
      <c r="W2" s="500"/>
      <c r="X2" s="500"/>
      <c r="Y2" s="500"/>
      <c r="Z2" s="500"/>
      <c r="AA2" s="500"/>
      <c r="AB2" s="500"/>
      <c r="AC2" s="500"/>
      <c r="AD2" s="500"/>
      <c r="AE2" s="500"/>
      <c r="AF2" s="30"/>
      <c r="AG2" s="30"/>
      <c r="AH2" s="30"/>
      <c r="AI2" s="30"/>
      <c r="AJ2" s="30"/>
      <c r="AK2" s="30"/>
      <c r="AL2" s="30"/>
    </row>
    <row r="3" spans="2:38" ht="15" customHeight="1" x14ac:dyDescent="0.25">
      <c r="K3" s="3">
        <v>1</v>
      </c>
      <c r="L3" s="4" t="s">
        <v>2</v>
      </c>
      <c r="M3" s="3"/>
      <c r="O3" s="3">
        <v>1</v>
      </c>
      <c r="P3" s="4" t="s">
        <v>2</v>
      </c>
      <c r="Q3" s="3"/>
    </row>
    <row r="4" spans="2:38" ht="15" customHeight="1" x14ac:dyDescent="0.25">
      <c r="K4" s="3">
        <v>2</v>
      </c>
      <c r="L4" s="4" t="s">
        <v>74</v>
      </c>
      <c r="M4" s="211">
        <v>3</v>
      </c>
      <c r="O4" s="3">
        <v>2</v>
      </c>
      <c r="P4" s="4" t="s">
        <v>200</v>
      </c>
      <c r="Q4" s="211">
        <v>5</v>
      </c>
      <c r="S4" s="464" t="s">
        <v>322</v>
      </c>
      <c r="T4" s="465"/>
      <c r="U4" s="465"/>
      <c r="V4" s="465"/>
      <c r="W4" s="465"/>
      <c r="X4" s="466"/>
      <c r="Y4" s="433"/>
      <c r="Z4" s="464" t="s">
        <v>335</v>
      </c>
      <c r="AA4" s="465"/>
      <c r="AB4" s="465"/>
      <c r="AC4" s="465"/>
      <c r="AD4" s="465"/>
      <c r="AE4" s="466"/>
    </row>
    <row r="5" spans="2:38" ht="15" customHeight="1" thickBot="1" x14ac:dyDescent="0.3">
      <c r="K5" s="3">
        <v>3</v>
      </c>
      <c r="L5" s="4" t="s">
        <v>75</v>
      </c>
      <c r="M5" s="3"/>
      <c r="O5" s="3">
        <v>3</v>
      </c>
      <c r="P5" s="4" t="s">
        <v>201</v>
      </c>
      <c r="Q5" s="3"/>
      <c r="S5" s="431"/>
      <c r="T5" s="432"/>
      <c r="U5" s="479" t="s">
        <v>3</v>
      </c>
      <c r="V5" s="480"/>
      <c r="W5" s="23" t="s">
        <v>4</v>
      </c>
      <c r="X5" s="24" t="s">
        <v>5</v>
      </c>
      <c r="Y5" s="429"/>
      <c r="Z5" s="431"/>
      <c r="AA5" s="432"/>
      <c r="AB5" s="479" t="s">
        <v>3</v>
      </c>
      <c r="AC5" s="480"/>
      <c r="AD5" s="23" t="s">
        <v>4</v>
      </c>
      <c r="AE5" s="24" t="s">
        <v>5</v>
      </c>
    </row>
    <row r="6" spans="2:38" ht="15" customHeight="1" x14ac:dyDescent="0.25">
      <c r="K6" s="3">
        <v>4</v>
      </c>
      <c r="L6" s="4" t="s">
        <v>76</v>
      </c>
      <c r="M6" s="4"/>
      <c r="O6" s="3">
        <v>4</v>
      </c>
      <c r="P6" s="4" t="s">
        <v>202</v>
      </c>
      <c r="Q6" s="4"/>
      <c r="S6" s="475" t="s">
        <v>215</v>
      </c>
      <c r="T6" s="476"/>
      <c r="U6" s="469">
        <v>43050</v>
      </c>
      <c r="V6" s="470"/>
      <c r="W6" s="25" t="s">
        <v>372</v>
      </c>
      <c r="X6" s="26">
        <v>1</v>
      </c>
      <c r="Y6" s="430"/>
      <c r="Z6" s="475" t="s">
        <v>215</v>
      </c>
      <c r="AA6" s="476"/>
      <c r="AB6" s="469">
        <v>43050</v>
      </c>
      <c r="AC6" s="470"/>
      <c r="AD6" s="25" t="s">
        <v>372</v>
      </c>
      <c r="AE6" s="26">
        <v>5</v>
      </c>
    </row>
    <row r="7" spans="2:38" ht="15" customHeight="1" x14ac:dyDescent="0.25">
      <c r="D7" s="496" t="s">
        <v>8</v>
      </c>
      <c r="E7" s="496"/>
      <c r="F7" s="496"/>
      <c r="G7" s="496"/>
      <c r="H7" s="496"/>
      <c r="I7" s="5"/>
      <c r="J7" s="5"/>
      <c r="K7" s="3">
        <v>5</v>
      </c>
      <c r="L7" s="4" t="s">
        <v>77</v>
      </c>
      <c r="M7" s="4"/>
      <c r="O7" s="3">
        <v>5</v>
      </c>
      <c r="P7" s="4" t="s">
        <v>203</v>
      </c>
      <c r="Q7" s="4"/>
      <c r="S7" s="477" t="s">
        <v>228</v>
      </c>
      <c r="T7" s="478"/>
      <c r="U7" s="467">
        <f>IF(U6&lt;&gt;"",U6,"")</f>
        <v>43050</v>
      </c>
      <c r="V7" s="468"/>
      <c r="W7" s="456" t="str">
        <f>W6</f>
        <v>9h30</v>
      </c>
      <c r="X7" s="27">
        <v>2</v>
      </c>
      <c r="Y7" s="430"/>
      <c r="Z7" s="477" t="s">
        <v>228</v>
      </c>
      <c r="AA7" s="478"/>
      <c r="AB7" s="467">
        <f>IF(AB6&lt;&gt;"",AB6,"")</f>
        <v>43050</v>
      </c>
      <c r="AC7" s="468"/>
      <c r="AD7" s="456" t="str">
        <f>AD6</f>
        <v>9h30</v>
      </c>
      <c r="AE7" s="27">
        <v>6</v>
      </c>
    </row>
    <row r="8" spans="2:38" ht="15" customHeight="1" x14ac:dyDescent="0.25">
      <c r="D8" s="496"/>
      <c r="E8" s="496"/>
      <c r="F8" s="496"/>
      <c r="G8" s="496"/>
      <c r="H8" s="496"/>
      <c r="I8" s="5"/>
      <c r="J8" s="5"/>
      <c r="K8" s="3">
        <v>6</v>
      </c>
      <c r="L8" s="4" t="s">
        <v>78</v>
      </c>
      <c r="M8" s="3"/>
      <c r="O8" s="3">
        <v>6</v>
      </c>
      <c r="P8" s="4" t="s">
        <v>204</v>
      </c>
      <c r="Q8" s="3"/>
      <c r="S8" s="477" t="s">
        <v>216</v>
      </c>
      <c r="T8" s="478"/>
      <c r="U8" s="467">
        <f>IF(U6&lt;&gt;"",U6,"")</f>
        <v>43050</v>
      </c>
      <c r="V8" s="468"/>
      <c r="W8" s="456" t="str">
        <f>W6</f>
        <v>9h30</v>
      </c>
      <c r="X8" s="27">
        <v>3</v>
      </c>
      <c r="Y8" s="430"/>
      <c r="Z8" s="477" t="s">
        <v>216</v>
      </c>
      <c r="AA8" s="478"/>
      <c r="AB8" s="467">
        <f>IF(AB6&lt;&gt;"",AB6,"")</f>
        <v>43050</v>
      </c>
      <c r="AC8" s="468"/>
      <c r="AD8" s="456" t="str">
        <f>AD6</f>
        <v>9h30</v>
      </c>
      <c r="AE8" s="27">
        <v>7</v>
      </c>
    </row>
    <row r="9" spans="2:38" ht="15" customHeight="1" thickBot="1" x14ac:dyDescent="0.3">
      <c r="K9" s="3">
        <v>7</v>
      </c>
      <c r="L9" s="4" t="s">
        <v>79</v>
      </c>
      <c r="M9" s="4"/>
      <c r="O9" s="4"/>
      <c r="P9" s="4"/>
      <c r="Q9" s="4"/>
      <c r="S9" s="471" t="s">
        <v>229</v>
      </c>
      <c r="T9" s="472"/>
      <c r="U9" s="473">
        <f>IF(U6&lt;&gt;"",U6,"")</f>
        <v>43050</v>
      </c>
      <c r="V9" s="474"/>
      <c r="W9" s="457" t="str">
        <f>W6</f>
        <v>9h30</v>
      </c>
      <c r="X9" s="28">
        <v>4</v>
      </c>
      <c r="Y9" s="29"/>
      <c r="Z9" s="471" t="s">
        <v>229</v>
      </c>
      <c r="AA9" s="472"/>
      <c r="AB9" s="473">
        <f>IF(AB6&lt;&gt;"",AB6,"")</f>
        <v>43050</v>
      </c>
      <c r="AC9" s="474"/>
      <c r="AD9" s="457" t="str">
        <f>AD6</f>
        <v>9h30</v>
      </c>
      <c r="AE9" s="28">
        <v>8</v>
      </c>
    </row>
    <row r="10" spans="2:38" ht="15" customHeight="1" x14ac:dyDescent="0.25">
      <c r="B10" s="212" t="s">
        <v>20</v>
      </c>
      <c r="G10" s="212" t="s">
        <v>16</v>
      </c>
      <c r="K10" s="3">
        <v>8</v>
      </c>
      <c r="L10" s="4" t="s">
        <v>80</v>
      </c>
      <c r="M10" s="4"/>
      <c r="O10" s="482" t="str">
        <f>VLOOKUP(Q4,O3:P9,2,FALSE)</f>
        <v>Critérium Fédéral</v>
      </c>
      <c r="P10" s="482"/>
      <c r="Q10" s="482"/>
      <c r="S10" s="343"/>
      <c r="T10" s="344"/>
      <c r="U10" s="424"/>
      <c r="V10" s="424"/>
      <c r="W10" s="427"/>
      <c r="X10" s="427"/>
      <c r="Y10" s="427"/>
      <c r="Z10" s="343"/>
      <c r="AA10" s="344"/>
      <c r="AB10" s="424"/>
      <c r="AC10" s="424"/>
      <c r="AD10" s="427"/>
      <c r="AE10" s="427"/>
      <c r="AF10" s="426"/>
      <c r="AG10" s="426"/>
      <c r="AH10" s="7"/>
      <c r="AI10" s="7"/>
    </row>
    <row r="11" spans="2:38" ht="15" customHeight="1" x14ac:dyDescent="0.25">
      <c r="C11" s="8"/>
      <c r="D11" s="8"/>
      <c r="K11" s="4"/>
      <c r="L11" s="4"/>
      <c r="M11" s="4"/>
      <c r="S11" s="464" t="s">
        <v>323</v>
      </c>
      <c r="T11" s="465"/>
      <c r="U11" s="465"/>
      <c r="V11" s="465"/>
      <c r="W11" s="465"/>
      <c r="X11" s="466"/>
      <c r="Y11" s="344"/>
      <c r="Z11" s="464" t="s">
        <v>334</v>
      </c>
      <c r="AA11" s="465"/>
      <c r="AB11" s="465"/>
      <c r="AC11" s="465"/>
      <c r="AD11" s="465"/>
      <c r="AE11" s="466"/>
      <c r="AF11" s="22"/>
      <c r="AG11" s="22"/>
    </row>
    <row r="12" spans="2:38" ht="15" customHeight="1" thickBot="1" x14ac:dyDescent="0.35">
      <c r="C12" s="212" t="s">
        <v>17</v>
      </c>
      <c r="G12" s="10"/>
      <c r="H12" s="10"/>
      <c r="I12" s="10"/>
      <c r="J12" s="10"/>
      <c r="K12" s="482" t="str">
        <f>VLOOKUP(M4,K3:L11,2,FALSE)</f>
        <v>Mardi</v>
      </c>
      <c r="L12" s="482"/>
      <c r="M12" s="482"/>
      <c r="O12" s="3">
        <v>1</v>
      </c>
      <c r="P12" s="13"/>
      <c r="Q12" s="13"/>
      <c r="S12" s="431"/>
      <c r="T12" s="432"/>
      <c r="U12" s="479" t="s">
        <v>3</v>
      </c>
      <c r="V12" s="480"/>
      <c r="W12" s="23" t="s">
        <v>4</v>
      </c>
      <c r="X12" s="24" t="s">
        <v>5</v>
      </c>
      <c r="Y12" s="29"/>
      <c r="Z12" s="431"/>
      <c r="AA12" s="432"/>
      <c r="AB12" s="479" t="s">
        <v>3</v>
      </c>
      <c r="AC12" s="480"/>
      <c r="AD12" s="23" t="s">
        <v>4</v>
      </c>
      <c r="AE12" s="24" t="s">
        <v>5</v>
      </c>
      <c r="AF12" s="22"/>
      <c r="AG12" s="22"/>
    </row>
    <row r="13" spans="2:38" ht="15" customHeight="1" thickBot="1" x14ac:dyDescent="0.35">
      <c r="B13" s="10"/>
      <c r="C13" s="10"/>
      <c r="D13" s="10"/>
      <c r="E13" s="10"/>
      <c r="F13" s="10"/>
      <c r="G13" s="10"/>
      <c r="H13" s="10"/>
      <c r="O13" s="3">
        <v>2</v>
      </c>
      <c r="P13" s="4" t="s">
        <v>264</v>
      </c>
      <c r="Q13" s="452">
        <v>4</v>
      </c>
      <c r="S13" s="475" t="s">
        <v>230</v>
      </c>
      <c r="T13" s="476"/>
      <c r="U13" s="469">
        <v>43050</v>
      </c>
      <c r="V13" s="470"/>
      <c r="W13" s="25" t="s">
        <v>373</v>
      </c>
      <c r="X13" s="26">
        <v>5</v>
      </c>
      <c r="Y13" s="29"/>
      <c r="Z13" s="475" t="s">
        <v>230</v>
      </c>
      <c r="AA13" s="476"/>
      <c r="AB13" s="469">
        <v>43050</v>
      </c>
      <c r="AC13" s="470"/>
      <c r="AD13" s="25" t="s">
        <v>373</v>
      </c>
      <c r="AE13" s="26">
        <v>1</v>
      </c>
      <c r="AF13" s="22"/>
      <c r="AG13" s="22"/>
    </row>
    <row r="14" spans="2:38" ht="15" customHeight="1" thickTop="1" thickBot="1" x14ac:dyDescent="0.35">
      <c r="C14" s="212" t="s">
        <v>19</v>
      </c>
      <c r="D14" s="490" t="s">
        <v>337</v>
      </c>
      <c r="E14" s="491"/>
      <c r="F14" s="491"/>
      <c r="G14" s="492"/>
      <c r="H14" s="10"/>
      <c r="I14" s="10"/>
      <c r="J14" s="10"/>
      <c r="K14" s="3">
        <v>1</v>
      </c>
      <c r="L14" s="4" t="s">
        <v>2</v>
      </c>
      <c r="M14" s="3"/>
      <c r="O14" s="3">
        <v>3</v>
      </c>
      <c r="P14" s="4" t="s">
        <v>265</v>
      </c>
      <c r="Q14" s="452">
        <v>6</v>
      </c>
      <c r="S14" s="477" t="s">
        <v>231</v>
      </c>
      <c r="T14" s="478"/>
      <c r="U14" s="467">
        <f>IF(U13&lt;&gt;"",U13,"")</f>
        <v>43050</v>
      </c>
      <c r="V14" s="468"/>
      <c r="W14" s="456" t="str">
        <f>W13</f>
        <v>10h30</v>
      </c>
      <c r="X14" s="27">
        <v>6</v>
      </c>
      <c r="Y14" s="29"/>
      <c r="Z14" s="477" t="s">
        <v>231</v>
      </c>
      <c r="AA14" s="478"/>
      <c r="AB14" s="467">
        <f>IF(AB13&lt;&gt;"",AB13,"")</f>
        <v>43050</v>
      </c>
      <c r="AC14" s="468"/>
      <c r="AD14" s="456" t="str">
        <f>AD13</f>
        <v>10h30</v>
      </c>
      <c r="AE14" s="27">
        <v>2</v>
      </c>
      <c r="AF14" s="22"/>
      <c r="AG14" s="22"/>
    </row>
    <row r="15" spans="2:38" ht="15" customHeight="1" thickTop="1" x14ac:dyDescent="0.3">
      <c r="B15" s="10"/>
      <c r="C15" s="10"/>
      <c r="D15" s="10"/>
      <c r="E15" s="10"/>
      <c r="F15" s="10"/>
      <c r="G15" s="10"/>
      <c r="H15" s="10"/>
      <c r="I15" s="10"/>
      <c r="J15" s="10"/>
      <c r="K15" s="3">
        <v>2</v>
      </c>
      <c r="L15" s="12" t="s">
        <v>22</v>
      </c>
      <c r="M15" s="211">
        <v>11</v>
      </c>
      <c r="O15" s="3">
        <v>4</v>
      </c>
      <c r="P15" s="4" t="s">
        <v>266</v>
      </c>
      <c r="Q15" s="4"/>
      <c r="S15" s="477" t="s">
        <v>232</v>
      </c>
      <c r="T15" s="478"/>
      <c r="U15" s="467">
        <f>IF(U13&lt;&gt;"",U13,"")</f>
        <v>43050</v>
      </c>
      <c r="V15" s="468"/>
      <c r="W15" s="456" t="str">
        <f>W13</f>
        <v>10h30</v>
      </c>
      <c r="X15" s="27">
        <v>7</v>
      </c>
      <c r="Y15" s="22"/>
      <c r="Z15" s="477" t="s">
        <v>232</v>
      </c>
      <c r="AA15" s="478"/>
      <c r="AB15" s="467">
        <f>IF(AB13&lt;&gt;"",AB13,"")</f>
        <v>43050</v>
      </c>
      <c r="AC15" s="468"/>
      <c r="AD15" s="456" t="str">
        <f>AD13</f>
        <v>10h30</v>
      </c>
      <c r="AE15" s="27">
        <v>3</v>
      </c>
      <c r="AF15" s="22"/>
      <c r="AG15" s="22"/>
    </row>
    <row r="16" spans="2:38" ht="15" customHeight="1" thickBot="1" x14ac:dyDescent="0.35">
      <c r="B16" s="498"/>
      <c r="C16" s="499"/>
      <c r="D16" s="499"/>
      <c r="E16" s="499"/>
      <c r="F16" s="499"/>
      <c r="G16" s="499"/>
      <c r="H16" s="499"/>
      <c r="I16" s="499"/>
      <c r="J16" s="10"/>
      <c r="K16" s="3">
        <v>3</v>
      </c>
      <c r="L16" s="12">
        <v>2</v>
      </c>
      <c r="M16" s="3"/>
      <c r="O16" s="3">
        <v>5</v>
      </c>
      <c r="P16" s="4" t="s">
        <v>267</v>
      </c>
      <c r="Q16" s="3"/>
      <c r="S16" s="471" t="s">
        <v>233</v>
      </c>
      <c r="T16" s="472"/>
      <c r="U16" s="473">
        <f>IF(U13&lt;&gt;"",U13,"")</f>
        <v>43050</v>
      </c>
      <c r="V16" s="474"/>
      <c r="W16" s="457" t="str">
        <f>W13</f>
        <v>10h30</v>
      </c>
      <c r="X16" s="28">
        <v>8</v>
      </c>
      <c r="Y16" s="22"/>
      <c r="Z16" s="471" t="s">
        <v>233</v>
      </c>
      <c r="AA16" s="472"/>
      <c r="AB16" s="473">
        <f>IF(AB13&lt;&gt;"",AB13,"")</f>
        <v>43050</v>
      </c>
      <c r="AC16" s="474"/>
      <c r="AD16" s="457" t="str">
        <f>AD13</f>
        <v>10h30</v>
      </c>
      <c r="AE16" s="28">
        <v>4</v>
      </c>
      <c r="AF16" s="22"/>
      <c r="AG16" s="22"/>
    </row>
    <row r="17" spans="2:33" ht="15" customHeight="1" x14ac:dyDescent="0.3">
      <c r="J17" s="10"/>
      <c r="K17" s="3">
        <v>4</v>
      </c>
      <c r="L17" s="12">
        <v>3</v>
      </c>
      <c r="M17" s="3"/>
      <c r="O17" s="3">
        <v>6</v>
      </c>
      <c r="P17" s="4" t="s">
        <v>268</v>
      </c>
      <c r="Q17" s="4"/>
      <c r="S17" s="428"/>
      <c r="T17" s="428"/>
      <c r="U17" s="428"/>
      <c r="V17" s="428"/>
      <c r="W17" s="428"/>
      <c r="X17" s="428"/>
      <c r="Y17" s="428"/>
      <c r="Z17" s="428"/>
      <c r="AA17" s="428"/>
      <c r="AB17" s="428"/>
      <c r="AC17" s="428"/>
      <c r="AD17" s="428"/>
      <c r="AE17" s="428"/>
      <c r="AF17" s="428"/>
      <c r="AG17" s="428"/>
    </row>
    <row r="18" spans="2:33" ht="15" customHeight="1" x14ac:dyDescent="0.3">
      <c r="B18" s="212" t="s">
        <v>291</v>
      </c>
      <c r="F18" s="213" t="s">
        <v>292</v>
      </c>
      <c r="J18" s="10"/>
      <c r="K18" s="3">
        <v>5</v>
      </c>
      <c r="L18" s="12">
        <v>4</v>
      </c>
      <c r="M18" s="3"/>
      <c r="O18" s="3">
        <v>7</v>
      </c>
      <c r="P18" s="4" t="s">
        <v>269</v>
      </c>
      <c r="Q18" s="3"/>
      <c r="S18" s="464" t="s">
        <v>324</v>
      </c>
      <c r="T18" s="465"/>
      <c r="U18" s="465"/>
      <c r="V18" s="465"/>
      <c r="W18" s="465"/>
      <c r="X18" s="466"/>
      <c r="Y18" s="367"/>
      <c r="Z18" s="464" t="s">
        <v>333</v>
      </c>
      <c r="AA18" s="465"/>
      <c r="AB18" s="465"/>
      <c r="AC18" s="465"/>
      <c r="AD18" s="465"/>
      <c r="AE18" s="466"/>
      <c r="AF18" s="367"/>
      <c r="AG18" s="367"/>
    </row>
    <row r="19" spans="2:33" ht="15" customHeight="1" thickBot="1" x14ac:dyDescent="0.35">
      <c r="B19" s="9"/>
      <c r="D19" s="10"/>
      <c r="G19" s="9"/>
      <c r="H19" s="10"/>
      <c r="I19" s="10"/>
      <c r="J19" s="10"/>
      <c r="K19" s="3">
        <v>6</v>
      </c>
      <c r="L19" s="12">
        <v>5</v>
      </c>
      <c r="M19" s="3"/>
      <c r="O19" s="3">
        <v>8</v>
      </c>
      <c r="P19" s="4" t="s">
        <v>270</v>
      </c>
      <c r="Q19" s="4"/>
      <c r="S19" s="431"/>
      <c r="T19" s="432"/>
      <c r="U19" s="479" t="s">
        <v>3</v>
      </c>
      <c r="V19" s="480"/>
      <c r="W19" s="23" t="s">
        <v>4</v>
      </c>
      <c r="X19" s="24" t="s">
        <v>5</v>
      </c>
      <c r="Y19" s="367"/>
      <c r="Z19" s="431"/>
      <c r="AA19" s="432"/>
      <c r="AB19" s="479" t="s">
        <v>3</v>
      </c>
      <c r="AC19" s="480"/>
      <c r="AD19" s="23" t="s">
        <v>4</v>
      </c>
      <c r="AE19" s="24" t="s">
        <v>5</v>
      </c>
      <c r="AF19" s="370"/>
      <c r="AG19" s="367"/>
    </row>
    <row r="20" spans="2:33" ht="15" customHeight="1" x14ac:dyDescent="0.3">
      <c r="D20" s="212" t="s">
        <v>21</v>
      </c>
      <c r="E20" s="223"/>
      <c r="F20" s="495"/>
      <c r="G20" s="495"/>
      <c r="H20" s="495"/>
      <c r="J20" s="10"/>
      <c r="K20" s="3">
        <v>7</v>
      </c>
      <c r="L20" s="12">
        <v>6</v>
      </c>
      <c r="M20" s="3"/>
      <c r="O20" s="3">
        <v>9</v>
      </c>
      <c r="P20" s="4" t="s">
        <v>271</v>
      </c>
      <c r="Q20" s="3"/>
      <c r="S20" s="475" t="s">
        <v>234</v>
      </c>
      <c r="T20" s="476"/>
      <c r="U20" s="469">
        <v>43050</v>
      </c>
      <c r="V20" s="470"/>
      <c r="W20" s="25" t="s">
        <v>374</v>
      </c>
      <c r="X20" s="26">
        <v>2</v>
      </c>
      <c r="Y20" s="367"/>
      <c r="Z20" s="475" t="s">
        <v>234</v>
      </c>
      <c r="AA20" s="476"/>
      <c r="AB20" s="469">
        <v>43050</v>
      </c>
      <c r="AC20" s="470"/>
      <c r="AD20" s="25" t="s">
        <v>374</v>
      </c>
      <c r="AE20" s="26">
        <v>6</v>
      </c>
      <c r="AF20" s="370"/>
      <c r="AG20" s="367"/>
    </row>
    <row r="21" spans="2:33" ht="15" customHeight="1" x14ac:dyDescent="0.3">
      <c r="B21" s="212"/>
      <c r="D21" s="10"/>
      <c r="F21" s="10"/>
      <c r="G21" s="9"/>
      <c r="H21" s="10"/>
      <c r="I21" s="10"/>
      <c r="J21" s="10"/>
      <c r="K21" s="3">
        <v>8</v>
      </c>
      <c r="L21" s="12">
        <v>7</v>
      </c>
      <c r="M21" s="3"/>
      <c r="O21" s="3">
        <v>10</v>
      </c>
      <c r="P21" s="4" t="s">
        <v>272</v>
      </c>
      <c r="Q21" s="4"/>
      <c r="S21" s="477" t="s">
        <v>235</v>
      </c>
      <c r="T21" s="478"/>
      <c r="U21" s="467">
        <f>IF(U20&lt;&gt;"",U20,"")</f>
        <v>43050</v>
      </c>
      <c r="V21" s="468"/>
      <c r="W21" s="456" t="str">
        <f>W20</f>
        <v>11h30</v>
      </c>
      <c r="X21" s="27">
        <v>3</v>
      </c>
      <c r="Y21" s="367"/>
      <c r="Z21" s="477" t="s">
        <v>235</v>
      </c>
      <c r="AA21" s="478"/>
      <c r="AB21" s="467">
        <f>IF(AB20&lt;&gt;"",AB20,"")</f>
        <v>43050</v>
      </c>
      <c r="AC21" s="468"/>
      <c r="AD21" s="456" t="str">
        <f>AD20</f>
        <v>11h30</v>
      </c>
      <c r="AE21" s="27">
        <v>7</v>
      </c>
      <c r="AF21" s="370"/>
      <c r="AG21" s="367"/>
    </row>
    <row r="22" spans="2:33" ht="15" customHeight="1" x14ac:dyDescent="0.3">
      <c r="B22" s="493"/>
      <c r="C22" s="494"/>
      <c r="D22" s="494"/>
      <c r="E22" s="494"/>
      <c r="F22" s="494"/>
      <c r="G22" s="494"/>
      <c r="H22" s="494"/>
      <c r="I22" s="494"/>
      <c r="J22" s="10"/>
      <c r="K22" s="3">
        <v>9</v>
      </c>
      <c r="L22" s="12">
        <v>8</v>
      </c>
      <c r="M22" s="3"/>
      <c r="O22" s="3">
        <v>11</v>
      </c>
      <c r="P22" s="4" t="s">
        <v>273</v>
      </c>
      <c r="Q22" s="3"/>
      <c r="S22" s="477" t="s">
        <v>236</v>
      </c>
      <c r="T22" s="478"/>
      <c r="U22" s="467">
        <f>IF(U20&lt;&gt;"",U20,"")</f>
        <v>43050</v>
      </c>
      <c r="V22" s="468"/>
      <c r="W22" s="456" t="str">
        <f>W20</f>
        <v>11h30</v>
      </c>
      <c r="X22" s="27">
        <v>4</v>
      </c>
      <c r="Y22" s="367"/>
      <c r="Z22" s="477" t="s">
        <v>236</v>
      </c>
      <c r="AA22" s="478"/>
      <c r="AB22" s="467">
        <f>IF(AB20&lt;&gt;"",AB20,"")</f>
        <v>43050</v>
      </c>
      <c r="AC22" s="468"/>
      <c r="AD22" s="456" t="str">
        <f>AD20</f>
        <v>11h30</v>
      </c>
      <c r="AE22" s="27">
        <v>8</v>
      </c>
      <c r="AF22" s="370"/>
      <c r="AG22" s="367"/>
    </row>
    <row r="23" spans="2:33" ht="15" customHeight="1" thickBot="1" x14ac:dyDescent="0.35">
      <c r="I23" s="10"/>
      <c r="J23" s="10"/>
      <c r="K23" s="3">
        <v>10</v>
      </c>
      <c r="L23" s="12">
        <v>9</v>
      </c>
      <c r="M23" s="3"/>
      <c r="O23" s="3">
        <v>12</v>
      </c>
      <c r="P23" s="4" t="s">
        <v>274</v>
      </c>
      <c r="Q23" s="4"/>
      <c r="S23" s="471" t="s">
        <v>10</v>
      </c>
      <c r="T23" s="472"/>
      <c r="U23" s="473">
        <f>IF(U20&lt;&gt;"",U20,"")</f>
        <v>43050</v>
      </c>
      <c r="V23" s="474"/>
      <c r="W23" s="457" t="str">
        <f>W20</f>
        <v>11h30</v>
      </c>
      <c r="X23" s="28">
        <v>1</v>
      </c>
      <c r="Y23" s="367"/>
      <c r="Z23" s="471" t="s">
        <v>10</v>
      </c>
      <c r="AA23" s="472"/>
      <c r="AB23" s="473">
        <f>IF(AB20&lt;&gt;"",AB20,"")</f>
        <v>43050</v>
      </c>
      <c r="AC23" s="474"/>
      <c r="AD23" s="457" t="str">
        <f>AD20</f>
        <v>11h30</v>
      </c>
      <c r="AE23" s="28">
        <v>5</v>
      </c>
      <c r="AF23" s="370"/>
      <c r="AG23" s="367"/>
    </row>
    <row r="24" spans="2:33" ht="15" customHeight="1" x14ac:dyDescent="0.3">
      <c r="C24" s="17" t="s">
        <v>24</v>
      </c>
      <c r="D24" s="489" t="s">
        <v>339</v>
      </c>
      <c r="E24" s="489"/>
      <c r="F24" s="489"/>
      <c r="G24" s="489"/>
      <c r="H24" s="489"/>
      <c r="I24" s="10"/>
      <c r="J24" s="10"/>
      <c r="K24" s="3">
        <v>11</v>
      </c>
      <c r="L24" s="12">
        <v>10</v>
      </c>
      <c r="M24" s="3"/>
      <c r="O24" s="3">
        <v>13</v>
      </c>
      <c r="P24" s="4" t="s">
        <v>275</v>
      </c>
      <c r="Q24" s="3"/>
      <c r="S24" s="367"/>
      <c r="T24" s="367"/>
      <c r="U24" s="368"/>
      <c r="V24" s="368"/>
      <c r="W24" s="369"/>
      <c r="X24" s="370"/>
      <c r="Y24" s="367"/>
      <c r="Z24" s="367"/>
      <c r="AA24" s="367"/>
      <c r="AB24" s="368"/>
      <c r="AC24" s="368"/>
      <c r="AD24" s="369"/>
      <c r="AE24" s="370"/>
      <c r="AF24" s="370"/>
      <c r="AG24" s="367"/>
    </row>
    <row r="25" spans="2:33" ht="15" customHeight="1" x14ac:dyDescent="0.3">
      <c r="C25" s="17" t="s">
        <v>25</v>
      </c>
      <c r="D25" s="497"/>
      <c r="E25" s="497"/>
      <c r="F25" s="497"/>
      <c r="G25" s="497"/>
      <c r="H25" s="497"/>
      <c r="J25" s="10"/>
      <c r="K25" s="3">
        <v>12</v>
      </c>
      <c r="L25" s="12">
        <v>11</v>
      </c>
      <c r="M25" s="3"/>
      <c r="O25" s="3">
        <v>14</v>
      </c>
      <c r="P25" s="4" t="s">
        <v>276</v>
      </c>
      <c r="Q25" s="4"/>
      <c r="S25" s="464" t="s">
        <v>325</v>
      </c>
      <c r="T25" s="465"/>
      <c r="U25" s="465"/>
      <c r="V25" s="465"/>
      <c r="W25" s="465"/>
      <c r="X25" s="466"/>
      <c r="Y25" s="367"/>
      <c r="Z25" s="464" t="s">
        <v>332</v>
      </c>
      <c r="AA25" s="465"/>
      <c r="AB25" s="465"/>
      <c r="AC25" s="465"/>
      <c r="AD25" s="465"/>
      <c r="AE25" s="466"/>
      <c r="AF25" s="370"/>
      <c r="AG25" s="367"/>
    </row>
    <row r="26" spans="2:33" ht="15" customHeight="1" thickBot="1" x14ac:dyDescent="0.35">
      <c r="B26" s="14"/>
      <c r="C26" s="19"/>
      <c r="D26" s="497"/>
      <c r="E26" s="497"/>
      <c r="F26" s="497"/>
      <c r="G26" s="497"/>
      <c r="H26" s="497"/>
      <c r="I26" s="14"/>
      <c r="J26" s="15"/>
      <c r="K26" s="3">
        <v>13</v>
      </c>
      <c r="L26" s="12">
        <v>12</v>
      </c>
      <c r="M26" s="3"/>
      <c r="O26" s="3">
        <v>15</v>
      </c>
      <c r="P26" s="4" t="s">
        <v>277</v>
      </c>
      <c r="Q26" s="3"/>
      <c r="S26" s="431"/>
      <c r="T26" s="432"/>
      <c r="U26" s="479" t="s">
        <v>3</v>
      </c>
      <c r="V26" s="480"/>
      <c r="W26" s="23" t="s">
        <v>4</v>
      </c>
      <c r="X26" s="24" t="s">
        <v>5</v>
      </c>
      <c r="Y26" s="367"/>
      <c r="Z26" s="431"/>
      <c r="AA26" s="432"/>
      <c r="AB26" s="479" t="s">
        <v>3</v>
      </c>
      <c r="AC26" s="480"/>
      <c r="AD26" s="23" t="s">
        <v>4</v>
      </c>
      <c r="AE26" s="24" t="s">
        <v>5</v>
      </c>
      <c r="AF26" s="370"/>
      <c r="AG26" s="367"/>
    </row>
    <row r="27" spans="2:33" ht="15" customHeight="1" x14ac:dyDescent="0.3">
      <c r="B27" s="14"/>
      <c r="D27" s="497"/>
      <c r="E27" s="497"/>
      <c r="F27" s="497"/>
      <c r="G27" s="497"/>
      <c r="H27" s="497"/>
      <c r="I27" s="14"/>
      <c r="J27" s="10"/>
      <c r="K27" s="3">
        <v>14</v>
      </c>
      <c r="L27" s="12">
        <v>13</v>
      </c>
      <c r="M27" s="3"/>
      <c r="O27" s="3"/>
      <c r="P27" s="4"/>
      <c r="Q27" s="3"/>
      <c r="S27" s="475" t="s">
        <v>237</v>
      </c>
      <c r="T27" s="476"/>
      <c r="U27" s="469">
        <v>43050</v>
      </c>
      <c r="V27" s="470"/>
      <c r="W27" s="25" t="s">
        <v>375</v>
      </c>
      <c r="X27" s="26">
        <v>6</v>
      </c>
      <c r="Y27" s="367"/>
      <c r="Z27" s="475" t="s">
        <v>237</v>
      </c>
      <c r="AA27" s="476"/>
      <c r="AB27" s="469">
        <v>43050</v>
      </c>
      <c r="AC27" s="470"/>
      <c r="AD27" s="25" t="s">
        <v>375</v>
      </c>
      <c r="AE27" s="26">
        <v>2</v>
      </c>
      <c r="AF27" s="370"/>
      <c r="AG27" s="367"/>
    </row>
    <row r="28" spans="2:33" ht="15" customHeight="1" x14ac:dyDescent="0.3">
      <c r="C28" s="21" t="s">
        <v>82</v>
      </c>
      <c r="D28" s="488"/>
      <c r="E28" s="488"/>
      <c r="F28" s="19"/>
      <c r="G28" s="14"/>
      <c r="H28" s="14"/>
      <c r="I28" s="10"/>
      <c r="J28" s="10"/>
      <c r="K28" s="3">
        <v>15</v>
      </c>
      <c r="L28" s="12">
        <v>14</v>
      </c>
      <c r="M28" s="3"/>
      <c r="O28" s="482" t="str">
        <f>VLOOKUP(Q13,O12:P27,2,FALSE)</f>
        <v>Nat 2A Nord</v>
      </c>
      <c r="P28" s="482"/>
      <c r="Q28" s="482"/>
      <c r="S28" s="477" t="s">
        <v>238</v>
      </c>
      <c r="T28" s="478"/>
      <c r="U28" s="467">
        <f>IF(U27&lt;&gt;"",U27,"")</f>
        <v>43050</v>
      </c>
      <c r="V28" s="468"/>
      <c r="W28" s="456" t="str">
        <f>W27</f>
        <v>13h30</v>
      </c>
      <c r="X28" s="27">
        <v>7</v>
      </c>
      <c r="Y28" s="367"/>
      <c r="Z28" s="477" t="s">
        <v>238</v>
      </c>
      <c r="AA28" s="478"/>
      <c r="AB28" s="467">
        <f>IF(AB27&lt;&gt;"",AB27,"")</f>
        <v>43050</v>
      </c>
      <c r="AC28" s="468"/>
      <c r="AD28" s="456" t="str">
        <f>AD27</f>
        <v>13h30</v>
      </c>
      <c r="AE28" s="27">
        <v>3</v>
      </c>
      <c r="AF28" s="370"/>
      <c r="AG28" s="367"/>
    </row>
    <row r="29" spans="2:33" ht="15" customHeight="1" x14ac:dyDescent="0.25">
      <c r="C29" s="17" t="s">
        <v>28</v>
      </c>
      <c r="D29" s="486"/>
      <c r="E29" s="487"/>
      <c r="F29" s="487"/>
      <c r="G29" s="487"/>
      <c r="H29" s="487"/>
      <c r="K29" s="3">
        <v>16</v>
      </c>
      <c r="L29" s="12">
        <v>15</v>
      </c>
      <c r="M29" s="3"/>
      <c r="O29" s="482" t="str">
        <f>IF(O28&lt;&gt;0,O28,"")</f>
        <v>Nat 2A Nord</v>
      </c>
      <c r="P29" s="482"/>
      <c r="Q29" s="482"/>
      <c r="S29" s="477" t="s">
        <v>239</v>
      </c>
      <c r="T29" s="478"/>
      <c r="U29" s="467">
        <f>IF(U27&lt;&gt;"",U27,"")</f>
        <v>43050</v>
      </c>
      <c r="V29" s="468"/>
      <c r="W29" s="456" t="str">
        <f>W27</f>
        <v>13h30</v>
      </c>
      <c r="X29" s="27">
        <v>8</v>
      </c>
      <c r="Y29" s="367"/>
      <c r="Z29" s="477" t="s">
        <v>239</v>
      </c>
      <c r="AA29" s="478"/>
      <c r="AB29" s="467">
        <f>IF(AB27&lt;&gt;"",AB27,"")</f>
        <v>43050</v>
      </c>
      <c r="AC29" s="468"/>
      <c r="AD29" s="456" t="str">
        <f>AD27</f>
        <v>13h30</v>
      </c>
      <c r="AE29" s="27">
        <v>4</v>
      </c>
      <c r="AF29" s="370"/>
      <c r="AG29" s="367"/>
    </row>
    <row r="30" spans="2:33" ht="15" customHeight="1" thickBot="1" x14ac:dyDescent="0.3">
      <c r="B30" s="14"/>
      <c r="I30" s="14"/>
      <c r="K30" s="3">
        <v>17</v>
      </c>
      <c r="L30" s="12">
        <v>16</v>
      </c>
      <c r="M30" s="3"/>
      <c r="S30" s="471" t="s">
        <v>240</v>
      </c>
      <c r="T30" s="472"/>
      <c r="U30" s="473">
        <f>IF(U27&lt;&gt;"",U27,"")</f>
        <v>43050</v>
      </c>
      <c r="V30" s="474"/>
      <c r="W30" s="457" t="str">
        <f>W27</f>
        <v>13h30</v>
      </c>
      <c r="X30" s="28">
        <v>5</v>
      </c>
      <c r="Y30" s="367"/>
      <c r="Z30" s="471" t="s">
        <v>240</v>
      </c>
      <c r="AA30" s="472"/>
      <c r="AB30" s="473">
        <f>IF(AB27&lt;&gt;"",AB27,"")</f>
        <v>43050</v>
      </c>
      <c r="AC30" s="474"/>
      <c r="AD30" s="457" t="str">
        <f>AD27</f>
        <v>13h30</v>
      </c>
      <c r="AE30" s="28">
        <v>1</v>
      </c>
      <c r="AF30" s="370"/>
      <c r="AG30" s="367"/>
    </row>
    <row r="31" spans="2:33" ht="15" customHeight="1" x14ac:dyDescent="0.3">
      <c r="B31" s="493"/>
      <c r="C31" s="494"/>
      <c r="D31" s="494"/>
      <c r="E31" s="494"/>
      <c r="F31" s="494"/>
      <c r="G31" s="494"/>
      <c r="H31" s="494"/>
      <c r="I31" s="494"/>
      <c r="K31" s="3">
        <v>18</v>
      </c>
      <c r="L31" s="12">
        <v>17</v>
      </c>
      <c r="M31" s="3"/>
      <c r="O31" s="482" t="str">
        <f>VLOOKUP(Q14,O12:P27,2,FALSE)</f>
        <v>Nat 2B Nord</v>
      </c>
      <c r="P31" s="482"/>
      <c r="Q31" s="482"/>
      <c r="S31" s="367"/>
      <c r="T31" s="367"/>
      <c r="U31" s="368"/>
      <c r="V31" s="368"/>
      <c r="W31" s="369"/>
      <c r="X31" s="370"/>
      <c r="Y31" s="367"/>
      <c r="Z31" s="367"/>
      <c r="AA31" s="367"/>
      <c r="AB31" s="368"/>
      <c r="AC31" s="368"/>
      <c r="AD31" s="369"/>
      <c r="AE31" s="370"/>
      <c r="AF31" s="370"/>
      <c r="AG31" s="367"/>
    </row>
    <row r="32" spans="2:33" ht="15" customHeight="1" thickBot="1" x14ac:dyDescent="0.3">
      <c r="K32" s="3">
        <v>19</v>
      </c>
      <c r="L32" s="12">
        <v>18</v>
      </c>
      <c r="M32" s="3"/>
      <c r="O32" s="482" t="str">
        <f>IF(O31&lt;&gt;0,O31,"")</f>
        <v>Nat 2B Nord</v>
      </c>
      <c r="P32" s="482"/>
      <c r="Q32" s="482"/>
      <c r="S32" s="464" t="s">
        <v>326</v>
      </c>
      <c r="T32" s="465"/>
      <c r="U32" s="465"/>
      <c r="V32" s="465"/>
      <c r="W32" s="465"/>
      <c r="X32" s="466"/>
      <c r="Y32" s="367"/>
      <c r="Z32" s="464" t="s">
        <v>331</v>
      </c>
      <c r="AA32" s="465"/>
      <c r="AB32" s="465"/>
      <c r="AC32" s="465"/>
      <c r="AD32" s="465"/>
      <c r="AE32" s="466"/>
      <c r="AF32" s="370"/>
      <c r="AG32" s="367"/>
    </row>
    <row r="33" spans="2:33" ht="15" customHeight="1" thickTop="1" thickBot="1" x14ac:dyDescent="0.35">
      <c r="D33" s="9" t="s">
        <v>29</v>
      </c>
      <c r="E33" s="490" t="s">
        <v>338</v>
      </c>
      <c r="F33" s="491"/>
      <c r="G33" s="491"/>
      <c r="H33" s="492"/>
      <c r="K33" s="3">
        <v>20</v>
      </c>
      <c r="L33" s="12">
        <v>19</v>
      </c>
      <c r="M33" s="3"/>
      <c r="S33" s="431"/>
      <c r="T33" s="432"/>
      <c r="U33" s="479" t="s">
        <v>3</v>
      </c>
      <c r="V33" s="480"/>
      <c r="W33" s="23" t="s">
        <v>4</v>
      </c>
      <c r="X33" s="24" t="s">
        <v>5</v>
      </c>
      <c r="Y33" s="367"/>
      <c r="Z33" s="431"/>
      <c r="AA33" s="432"/>
      <c r="AB33" s="479" t="s">
        <v>3</v>
      </c>
      <c r="AC33" s="480"/>
      <c r="AD33" s="23" t="s">
        <v>4</v>
      </c>
      <c r="AE33" s="24" t="s">
        <v>5</v>
      </c>
      <c r="AF33" s="370"/>
      <c r="AG33" s="367"/>
    </row>
    <row r="34" spans="2:33" ht="15" customHeight="1" thickTop="1" x14ac:dyDescent="0.25">
      <c r="K34" s="3">
        <v>21</v>
      </c>
      <c r="L34" s="12">
        <v>20</v>
      </c>
      <c r="M34" s="3"/>
      <c r="S34" s="475" t="s">
        <v>27</v>
      </c>
      <c r="T34" s="476"/>
      <c r="U34" s="469">
        <v>43050</v>
      </c>
      <c r="V34" s="470"/>
      <c r="W34" s="25" t="s">
        <v>376</v>
      </c>
      <c r="X34" s="26">
        <v>3</v>
      </c>
      <c r="Y34" s="367"/>
      <c r="Z34" s="475" t="s">
        <v>27</v>
      </c>
      <c r="AA34" s="476"/>
      <c r="AB34" s="469">
        <v>43050</v>
      </c>
      <c r="AC34" s="470"/>
      <c r="AD34" s="25" t="s">
        <v>376</v>
      </c>
      <c r="AE34" s="26">
        <v>7</v>
      </c>
      <c r="AF34" s="370"/>
      <c r="AG34" s="367"/>
    </row>
    <row r="35" spans="2:33" ht="15" customHeight="1" x14ac:dyDescent="0.25">
      <c r="K35" s="3">
        <v>22</v>
      </c>
      <c r="L35" s="12">
        <v>21</v>
      </c>
      <c r="M35" s="3"/>
      <c r="S35" s="477" t="s">
        <v>248</v>
      </c>
      <c r="T35" s="478"/>
      <c r="U35" s="467">
        <f>IF(U34&lt;&gt;"",U34,"")</f>
        <v>43050</v>
      </c>
      <c r="V35" s="468"/>
      <c r="W35" s="456" t="str">
        <f>W34</f>
        <v>14h30</v>
      </c>
      <c r="X35" s="27">
        <v>4</v>
      </c>
      <c r="Y35" s="367"/>
      <c r="Z35" s="477" t="s">
        <v>248</v>
      </c>
      <c r="AA35" s="478"/>
      <c r="AB35" s="467">
        <f>IF(AB34&lt;&gt;"",AB34,"")</f>
        <v>43050</v>
      </c>
      <c r="AC35" s="468"/>
      <c r="AD35" s="456" t="str">
        <f>AD34</f>
        <v>14h30</v>
      </c>
      <c r="AE35" s="27">
        <v>8</v>
      </c>
      <c r="AF35" s="22"/>
      <c r="AG35" s="22"/>
    </row>
    <row r="36" spans="2:33" ht="15" customHeight="1" x14ac:dyDescent="0.25">
      <c r="E36" s="20"/>
      <c r="I36" s="20"/>
      <c r="K36" s="3">
        <v>23</v>
      </c>
      <c r="L36" s="12">
        <v>22</v>
      </c>
      <c r="M36" s="3"/>
      <c r="S36" s="477" t="s">
        <v>249</v>
      </c>
      <c r="T36" s="478"/>
      <c r="U36" s="467">
        <f>IF(U34&lt;&gt;"",U34,"")</f>
        <v>43050</v>
      </c>
      <c r="V36" s="468"/>
      <c r="W36" s="456" t="str">
        <f>W34</f>
        <v>14h30</v>
      </c>
      <c r="X36" s="27">
        <v>1</v>
      </c>
      <c r="Y36" s="367"/>
      <c r="Z36" s="477" t="s">
        <v>249</v>
      </c>
      <c r="AA36" s="478"/>
      <c r="AB36" s="467">
        <f>IF(AB34&lt;&gt;"",AB34,"")</f>
        <v>43050</v>
      </c>
      <c r="AC36" s="468"/>
      <c r="AD36" s="456" t="str">
        <f>AD34</f>
        <v>14h30</v>
      </c>
      <c r="AE36" s="27">
        <v>5</v>
      </c>
      <c r="AF36" s="22"/>
      <c r="AG36" s="22"/>
    </row>
    <row r="37" spans="2:33" ht="15" customHeight="1" thickBot="1" x14ac:dyDescent="0.3">
      <c r="K37" s="3">
        <v>24</v>
      </c>
      <c r="L37" s="12">
        <v>23</v>
      </c>
      <c r="M37" s="3"/>
      <c r="O37" s="3">
        <v>1</v>
      </c>
      <c r="P37" s="4"/>
      <c r="Q37" s="3"/>
      <c r="S37" s="471" t="s">
        <v>250</v>
      </c>
      <c r="T37" s="472"/>
      <c r="U37" s="473">
        <f>IF(U34&lt;&gt;"",U34,"")</f>
        <v>43050</v>
      </c>
      <c r="V37" s="474"/>
      <c r="W37" s="457" t="str">
        <f>W34</f>
        <v>14h30</v>
      </c>
      <c r="X37" s="28">
        <v>2</v>
      </c>
      <c r="Y37" s="367"/>
      <c r="Z37" s="471" t="s">
        <v>250</v>
      </c>
      <c r="AA37" s="472"/>
      <c r="AB37" s="473">
        <f>IF(AB34&lt;&gt;"",AB34,"")</f>
        <v>43050</v>
      </c>
      <c r="AC37" s="474"/>
      <c r="AD37" s="457" t="str">
        <f>AD34</f>
        <v>14h30</v>
      </c>
      <c r="AE37" s="28">
        <v>6</v>
      </c>
      <c r="AF37" s="22"/>
      <c r="AG37" s="22"/>
    </row>
    <row r="38" spans="2:33" ht="15" customHeight="1" x14ac:dyDescent="0.25">
      <c r="K38" s="3">
        <v>25</v>
      </c>
      <c r="L38" s="12">
        <v>24</v>
      </c>
      <c r="M38" s="3"/>
      <c r="O38" s="3">
        <v>2</v>
      </c>
      <c r="P38" s="12" t="s">
        <v>278</v>
      </c>
      <c r="Q38" s="211">
        <v>5</v>
      </c>
      <c r="S38" s="427"/>
      <c r="T38" s="427"/>
      <c r="U38" s="427"/>
      <c r="V38" s="427"/>
      <c r="W38" s="427"/>
      <c r="X38" s="425"/>
      <c r="Y38" s="367"/>
      <c r="Z38" s="427"/>
      <c r="AA38" s="427"/>
      <c r="AB38" s="427"/>
      <c r="AC38" s="427"/>
      <c r="AD38" s="427"/>
      <c r="AE38" s="425"/>
      <c r="AF38" s="22"/>
      <c r="AG38" s="22"/>
    </row>
    <row r="39" spans="2:33" ht="15" customHeight="1" x14ac:dyDescent="0.25">
      <c r="K39" s="3">
        <v>26</v>
      </c>
      <c r="L39" s="12">
        <v>25</v>
      </c>
      <c r="M39" s="3"/>
      <c r="O39" s="3">
        <v>3</v>
      </c>
      <c r="P39" s="12" t="s">
        <v>279</v>
      </c>
      <c r="Q39" s="3"/>
      <c r="S39" s="464" t="s">
        <v>327</v>
      </c>
      <c r="T39" s="465"/>
      <c r="U39" s="465"/>
      <c r="V39" s="465"/>
      <c r="W39" s="465"/>
      <c r="X39" s="466"/>
      <c r="Y39" s="367"/>
      <c r="Z39" s="464" t="s">
        <v>330</v>
      </c>
      <c r="AA39" s="465"/>
      <c r="AB39" s="465"/>
      <c r="AC39" s="465"/>
      <c r="AD39" s="465"/>
      <c r="AE39" s="466"/>
      <c r="AF39" s="370"/>
      <c r="AG39" s="367"/>
    </row>
    <row r="40" spans="2:33" ht="15" customHeight="1" thickBot="1" x14ac:dyDescent="0.3">
      <c r="K40" s="3">
        <v>27</v>
      </c>
      <c r="L40" s="12">
        <v>26</v>
      </c>
      <c r="M40" s="3"/>
      <c r="O40" s="3">
        <v>4</v>
      </c>
      <c r="P40" s="12" t="s">
        <v>280</v>
      </c>
      <c r="Q40" s="3"/>
      <c r="S40" s="431"/>
      <c r="T40" s="432"/>
      <c r="U40" s="479" t="s">
        <v>3</v>
      </c>
      <c r="V40" s="480"/>
      <c r="W40" s="23" t="s">
        <v>4</v>
      </c>
      <c r="X40" s="24" t="s">
        <v>5</v>
      </c>
      <c r="Y40" s="367"/>
      <c r="Z40" s="431"/>
      <c r="AA40" s="432"/>
      <c r="AB40" s="479" t="s">
        <v>3</v>
      </c>
      <c r="AC40" s="480"/>
      <c r="AD40" s="23" t="s">
        <v>4</v>
      </c>
      <c r="AE40" s="24" t="s">
        <v>5</v>
      </c>
      <c r="AF40" s="370"/>
      <c r="AG40" s="367"/>
    </row>
    <row r="41" spans="2:33" ht="15" customHeight="1" x14ac:dyDescent="0.25">
      <c r="K41" s="3">
        <v>28</v>
      </c>
      <c r="L41" s="12">
        <v>27</v>
      </c>
      <c r="M41" s="3"/>
      <c r="O41" s="3">
        <v>5</v>
      </c>
      <c r="P41" s="12" t="s">
        <v>281</v>
      </c>
      <c r="Q41" s="3"/>
      <c r="S41" s="475" t="s">
        <v>7</v>
      </c>
      <c r="T41" s="476"/>
      <c r="U41" s="469">
        <v>43050</v>
      </c>
      <c r="V41" s="470"/>
      <c r="W41" s="25" t="s">
        <v>377</v>
      </c>
      <c r="X41" s="26">
        <v>7</v>
      </c>
      <c r="Y41" s="367"/>
      <c r="Z41" s="475" t="s">
        <v>7</v>
      </c>
      <c r="AA41" s="476"/>
      <c r="AB41" s="469">
        <v>43050</v>
      </c>
      <c r="AC41" s="470"/>
      <c r="AD41" s="25" t="s">
        <v>377</v>
      </c>
      <c r="AE41" s="26">
        <v>3</v>
      </c>
      <c r="AF41" s="370"/>
      <c r="AG41" s="367"/>
    </row>
    <row r="42" spans="2:33" ht="15" customHeight="1" x14ac:dyDescent="0.25">
      <c r="K42" s="3">
        <v>29</v>
      </c>
      <c r="L42" s="12">
        <v>28</v>
      </c>
      <c r="M42" s="3"/>
      <c r="O42" s="3">
        <v>6</v>
      </c>
      <c r="P42" s="12" t="s">
        <v>282</v>
      </c>
      <c r="Q42" s="3"/>
      <c r="S42" s="477" t="s">
        <v>251</v>
      </c>
      <c r="T42" s="478"/>
      <c r="U42" s="467">
        <f>IF(U41&lt;&gt;"",U41,"")</f>
        <v>43050</v>
      </c>
      <c r="V42" s="468"/>
      <c r="W42" s="456" t="str">
        <f>W41</f>
        <v>15h30</v>
      </c>
      <c r="X42" s="27">
        <v>8</v>
      </c>
      <c r="Y42" s="367"/>
      <c r="Z42" s="477" t="s">
        <v>251</v>
      </c>
      <c r="AA42" s="478"/>
      <c r="AB42" s="467">
        <f>IF(AB41&lt;&gt;"",AB41,"")</f>
        <v>43050</v>
      </c>
      <c r="AC42" s="468"/>
      <c r="AD42" s="456" t="str">
        <f>AD41</f>
        <v>15h30</v>
      </c>
      <c r="AE42" s="27">
        <v>4</v>
      </c>
      <c r="AF42" s="370"/>
      <c r="AG42" s="367"/>
    </row>
    <row r="43" spans="2:33" ht="15" customHeight="1" x14ac:dyDescent="0.25">
      <c r="B43" s="11"/>
      <c r="D43" s="11"/>
      <c r="K43" s="3">
        <v>30</v>
      </c>
      <c r="L43" s="12">
        <v>29</v>
      </c>
      <c r="M43" s="3"/>
      <c r="O43" s="3">
        <v>7</v>
      </c>
      <c r="P43" s="12" t="s">
        <v>283</v>
      </c>
      <c r="Q43" s="3"/>
      <c r="S43" s="477" t="s">
        <v>252</v>
      </c>
      <c r="T43" s="478"/>
      <c r="U43" s="467">
        <f>IF(U41&lt;&gt;"",U41,"")</f>
        <v>43050</v>
      </c>
      <c r="V43" s="468"/>
      <c r="W43" s="456" t="str">
        <f>W41</f>
        <v>15h30</v>
      </c>
      <c r="X43" s="27">
        <v>5</v>
      </c>
      <c r="Y43" s="367"/>
      <c r="Z43" s="477" t="s">
        <v>252</v>
      </c>
      <c r="AA43" s="478"/>
      <c r="AB43" s="467">
        <f>IF(AB41&lt;&gt;"",AB41,"")</f>
        <v>43050</v>
      </c>
      <c r="AC43" s="468"/>
      <c r="AD43" s="456" t="str">
        <f>AD41</f>
        <v>15h30</v>
      </c>
      <c r="AE43" s="27">
        <v>1</v>
      </c>
      <c r="AF43" s="22"/>
      <c r="AG43" s="22"/>
    </row>
    <row r="44" spans="2:33" ht="15" customHeight="1" thickBot="1" x14ac:dyDescent="0.3">
      <c r="K44" s="3">
        <v>31</v>
      </c>
      <c r="L44" s="12">
        <v>30</v>
      </c>
      <c r="M44" s="3"/>
      <c r="O44" s="3">
        <v>8</v>
      </c>
      <c r="P44" s="12" t="s">
        <v>284</v>
      </c>
      <c r="Q44" s="3"/>
      <c r="S44" s="471" t="s">
        <v>217</v>
      </c>
      <c r="T44" s="472"/>
      <c r="U44" s="473">
        <f>IF(U41&lt;&gt;"",U41,"")</f>
        <v>43050</v>
      </c>
      <c r="V44" s="474"/>
      <c r="W44" s="457" t="str">
        <f>W41</f>
        <v>15h30</v>
      </c>
      <c r="X44" s="28">
        <v>6</v>
      </c>
      <c r="Y44" s="367"/>
      <c r="Z44" s="471" t="s">
        <v>217</v>
      </c>
      <c r="AA44" s="472"/>
      <c r="AB44" s="473">
        <f>IF(AB41&lt;&gt;"",AB41,"")</f>
        <v>43050</v>
      </c>
      <c r="AC44" s="474"/>
      <c r="AD44" s="457" t="str">
        <f>AD41</f>
        <v>15h30</v>
      </c>
      <c r="AE44" s="28">
        <v>2</v>
      </c>
      <c r="AF44" s="22"/>
      <c r="AG44" s="22"/>
    </row>
    <row r="45" spans="2:33" ht="15" customHeight="1" x14ac:dyDescent="0.25">
      <c r="K45" s="3">
        <v>32</v>
      </c>
      <c r="L45" s="12">
        <v>31</v>
      </c>
      <c r="M45" s="3"/>
      <c r="O45" s="3">
        <v>9</v>
      </c>
      <c r="P45" s="12" t="s">
        <v>285</v>
      </c>
      <c r="Q45" s="3"/>
      <c r="S45" s="6"/>
      <c r="T45" s="428"/>
      <c r="U45" s="428"/>
      <c r="V45" s="428"/>
      <c r="W45" s="428"/>
      <c r="X45" s="428"/>
      <c r="Y45" s="367"/>
      <c r="Z45" s="6"/>
      <c r="AA45" s="428"/>
      <c r="AB45" s="428"/>
      <c r="AC45" s="428"/>
      <c r="AD45" s="428"/>
      <c r="AE45" s="428"/>
      <c r="AF45" s="22"/>
      <c r="AG45" s="22"/>
    </row>
    <row r="46" spans="2:33" ht="15" customHeight="1" x14ac:dyDescent="0.25">
      <c r="K46" s="3">
        <v>33</v>
      </c>
      <c r="L46" s="4" t="s">
        <v>42</v>
      </c>
      <c r="M46" s="4"/>
      <c r="O46" s="3">
        <v>10</v>
      </c>
      <c r="P46" s="12" t="s">
        <v>286</v>
      </c>
      <c r="Q46" s="3"/>
      <c r="S46" s="464" t="s">
        <v>328</v>
      </c>
      <c r="T46" s="465"/>
      <c r="U46" s="465"/>
      <c r="V46" s="465"/>
      <c r="W46" s="465"/>
      <c r="X46" s="466"/>
      <c r="Y46" s="367"/>
      <c r="Z46" s="464" t="s">
        <v>329</v>
      </c>
      <c r="AA46" s="465"/>
      <c r="AB46" s="465"/>
      <c r="AC46" s="465"/>
      <c r="AD46" s="465"/>
      <c r="AE46" s="466"/>
      <c r="AF46" s="22"/>
      <c r="AG46" s="22"/>
    </row>
    <row r="47" spans="2:33" ht="15" customHeight="1" thickBot="1" x14ac:dyDescent="0.3">
      <c r="K47" s="3">
        <v>34</v>
      </c>
      <c r="L47" s="4" t="s">
        <v>43</v>
      </c>
      <c r="M47" s="3"/>
      <c r="O47" s="3">
        <v>11</v>
      </c>
      <c r="P47" s="12" t="s">
        <v>287</v>
      </c>
      <c r="Q47" s="3"/>
      <c r="S47" s="431"/>
      <c r="T47" s="432"/>
      <c r="U47" s="479" t="s">
        <v>3</v>
      </c>
      <c r="V47" s="480"/>
      <c r="W47" s="23" t="s">
        <v>4</v>
      </c>
      <c r="X47" s="24" t="s">
        <v>5</v>
      </c>
      <c r="Y47" s="367"/>
      <c r="Z47" s="431"/>
      <c r="AA47" s="432"/>
      <c r="AB47" s="479" t="s">
        <v>3</v>
      </c>
      <c r="AC47" s="480"/>
      <c r="AD47" s="23" t="s">
        <v>4</v>
      </c>
      <c r="AE47" s="24" t="s">
        <v>5</v>
      </c>
      <c r="AF47" s="370"/>
      <c r="AG47" s="367"/>
    </row>
    <row r="48" spans="2:33" ht="15" customHeight="1" x14ac:dyDescent="0.25">
      <c r="K48" s="3">
        <v>35</v>
      </c>
      <c r="L48" s="4" t="s">
        <v>44</v>
      </c>
      <c r="M48" s="4"/>
      <c r="O48" s="3">
        <v>12</v>
      </c>
      <c r="P48" s="12" t="s">
        <v>288</v>
      </c>
      <c r="Q48" s="3"/>
      <c r="S48" s="475" t="s">
        <v>12</v>
      </c>
      <c r="T48" s="476"/>
      <c r="U48" s="469">
        <v>43050</v>
      </c>
      <c r="V48" s="470"/>
      <c r="W48" s="25" t="s">
        <v>378</v>
      </c>
      <c r="X48" s="26">
        <v>1</v>
      </c>
      <c r="Y48" s="367"/>
      <c r="Z48" s="475" t="s">
        <v>12</v>
      </c>
      <c r="AA48" s="476"/>
      <c r="AB48" s="469">
        <v>43050</v>
      </c>
      <c r="AC48" s="470"/>
      <c r="AD48" s="25" t="s">
        <v>378</v>
      </c>
      <c r="AE48" s="26">
        <v>8</v>
      </c>
      <c r="AF48" s="370"/>
      <c r="AG48" s="367"/>
    </row>
    <row r="49" spans="11:33" ht="15" customHeight="1" x14ac:dyDescent="0.25">
      <c r="K49" s="3">
        <v>36</v>
      </c>
      <c r="L49" s="4" t="s">
        <v>45</v>
      </c>
      <c r="M49" s="4"/>
      <c r="O49" s="3">
        <v>13</v>
      </c>
      <c r="P49" s="12" t="s">
        <v>289</v>
      </c>
      <c r="Q49" s="3"/>
      <c r="S49" s="477" t="s">
        <v>253</v>
      </c>
      <c r="T49" s="478"/>
      <c r="U49" s="467">
        <f>IF(U48&lt;&gt;"",U48,"")</f>
        <v>43050</v>
      </c>
      <c r="V49" s="468"/>
      <c r="W49" s="456" t="str">
        <f>W48</f>
        <v>16h30</v>
      </c>
      <c r="X49" s="27">
        <v>2</v>
      </c>
      <c r="Y49" s="367"/>
      <c r="Z49" s="477" t="s">
        <v>253</v>
      </c>
      <c r="AA49" s="478"/>
      <c r="AB49" s="467">
        <f>IF(AB48&lt;&gt;"",AB48,"")</f>
        <v>43050</v>
      </c>
      <c r="AC49" s="468"/>
      <c r="AD49" s="456" t="str">
        <f>AD48</f>
        <v>16h30</v>
      </c>
      <c r="AE49" s="27">
        <v>7</v>
      </c>
      <c r="AF49" s="370"/>
      <c r="AG49" s="367"/>
    </row>
    <row r="50" spans="11:33" ht="15" customHeight="1" x14ac:dyDescent="0.25">
      <c r="K50" s="3">
        <v>37</v>
      </c>
      <c r="L50" s="4" t="s">
        <v>46</v>
      </c>
      <c r="M50" s="4"/>
      <c r="O50" s="482" t="str">
        <f>VLOOKUP(Q38,O37:P49,2,FALSE)</f>
        <v>Bourgogne - Franche-Comté</v>
      </c>
      <c r="P50" s="483"/>
      <c r="Q50" s="482"/>
      <c r="S50" s="477" t="s">
        <v>254</v>
      </c>
      <c r="T50" s="478"/>
      <c r="U50" s="467">
        <f>IF(U48&lt;&gt;"",U48,"")</f>
        <v>43050</v>
      </c>
      <c r="V50" s="468"/>
      <c r="W50" s="456" t="str">
        <f>W48</f>
        <v>16h30</v>
      </c>
      <c r="X50" s="27">
        <v>3</v>
      </c>
      <c r="Y50" s="367"/>
      <c r="Z50" s="477" t="s">
        <v>254</v>
      </c>
      <c r="AA50" s="478"/>
      <c r="AB50" s="467">
        <f>IF(AB48&lt;&gt;"",AB48,"")</f>
        <v>43050</v>
      </c>
      <c r="AC50" s="468"/>
      <c r="AD50" s="456" t="str">
        <f>AD48</f>
        <v>16h30</v>
      </c>
      <c r="AE50" s="27">
        <v>6</v>
      </c>
      <c r="AF50" s="370"/>
      <c r="AG50" s="367"/>
    </row>
    <row r="51" spans="11:33" ht="15" customHeight="1" thickBot="1" x14ac:dyDescent="0.3">
      <c r="K51" s="3">
        <v>38</v>
      </c>
      <c r="L51" s="4" t="s">
        <v>47</v>
      </c>
      <c r="M51" s="4"/>
      <c r="O51" s="484" t="str">
        <f>O50</f>
        <v>Bourgogne - Franche-Comté</v>
      </c>
      <c r="P51" s="484"/>
      <c r="Q51" s="484"/>
      <c r="S51" s="471" t="s">
        <v>218</v>
      </c>
      <c r="T51" s="472"/>
      <c r="U51" s="473">
        <f>IF(U48&lt;&gt;"",U48,"")</f>
        <v>43050</v>
      </c>
      <c r="V51" s="474"/>
      <c r="W51" s="457" t="str">
        <f>W48</f>
        <v>16h30</v>
      </c>
      <c r="X51" s="28">
        <v>4</v>
      </c>
      <c r="Z51" s="471" t="s">
        <v>218</v>
      </c>
      <c r="AA51" s="472"/>
      <c r="AB51" s="473">
        <f>IF(AB48&lt;&gt;"",AB48,"")</f>
        <v>43050</v>
      </c>
      <c r="AC51" s="474"/>
      <c r="AD51" s="457" t="str">
        <f>AD48</f>
        <v>16h30</v>
      </c>
      <c r="AE51" s="28">
        <v>5</v>
      </c>
    </row>
    <row r="52" spans="11:33" ht="15" customHeight="1" x14ac:dyDescent="0.25">
      <c r="K52" s="3">
        <v>39</v>
      </c>
      <c r="L52" s="4" t="s">
        <v>48</v>
      </c>
      <c r="M52" s="4"/>
      <c r="S52" s="16"/>
      <c r="T52" s="1" t="s">
        <v>23</v>
      </c>
    </row>
    <row r="53" spans="11:33" ht="15" customHeight="1" x14ac:dyDescent="0.25">
      <c r="K53" s="3">
        <v>40</v>
      </c>
      <c r="L53" s="4" t="s">
        <v>49</v>
      </c>
      <c r="M53" s="4"/>
    </row>
    <row r="54" spans="11:33" ht="15" customHeight="1" x14ac:dyDescent="0.25">
      <c r="K54" s="3">
        <v>41</v>
      </c>
      <c r="L54" s="4" t="s">
        <v>50</v>
      </c>
      <c r="M54" s="4"/>
      <c r="O54" s="3">
        <v>1</v>
      </c>
      <c r="P54" s="13"/>
      <c r="Q54" s="13"/>
      <c r="S54" s="18"/>
      <c r="T54" s="1" t="s">
        <v>26</v>
      </c>
    </row>
    <row r="55" spans="11:33" ht="15" customHeight="1" x14ac:dyDescent="0.25">
      <c r="K55" s="3">
        <v>42</v>
      </c>
      <c r="L55" s="4" t="s">
        <v>51</v>
      </c>
      <c r="M55" s="4"/>
      <c r="O55" s="3">
        <v>2</v>
      </c>
      <c r="P55" s="4" t="s">
        <v>205</v>
      </c>
      <c r="Q55" s="211">
        <v>3</v>
      </c>
    </row>
    <row r="56" spans="11:33" ht="15" customHeight="1" x14ac:dyDescent="0.25">
      <c r="K56" s="3">
        <v>43</v>
      </c>
      <c r="L56" s="4" t="s">
        <v>52</v>
      </c>
      <c r="M56" s="4"/>
      <c r="O56" s="3">
        <v>3</v>
      </c>
      <c r="P56" s="4" t="s">
        <v>206</v>
      </c>
      <c r="Q56" s="4"/>
    </row>
    <row r="57" spans="11:33" ht="15" customHeight="1" x14ac:dyDescent="0.25">
      <c r="K57" s="3">
        <v>44</v>
      </c>
      <c r="L57" s="4" t="s">
        <v>53</v>
      </c>
      <c r="M57" s="4"/>
      <c r="O57" s="3"/>
      <c r="P57" s="4"/>
      <c r="Q57" s="4"/>
    </row>
    <row r="58" spans="11:33" ht="15" customHeight="1" x14ac:dyDescent="0.25">
      <c r="K58" s="3">
        <v>45</v>
      </c>
      <c r="L58" s="4" t="s">
        <v>54</v>
      </c>
      <c r="M58" s="4"/>
      <c r="O58" s="3"/>
      <c r="P58" s="4"/>
      <c r="Q58" s="3"/>
    </row>
    <row r="59" spans="11:33" ht="15" customHeight="1" x14ac:dyDescent="0.25">
      <c r="K59" s="3">
        <v>46</v>
      </c>
      <c r="L59" s="4" t="s">
        <v>55</v>
      </c>
      <c r="M59" s="4"/>
      <c r="O59" s="3"/>
      <c r="P59" s="4"/>
      <c r="Q59" s="3"/>
    </row>
    <row r="60" spans="11:33" ht="15" customHeight="1" x14ac:dyDescent="0.25">
      <c r="K60" s="3">
        <v>47</v>
      </c>
      <c r="L60" s="4" t="s">
        <v>56</v>
      </c>
      <c r="M60" s="4"/>
      <c r="O60" s="3"/>
      <c r="P60" s="4"/>
      <c r="Q60" s="3"/>
    </row>
    <row r="61" spans="11:33" ht="15" customHeight="1" x14ac:dyDescent="0.25">
      <c r="K61" s="3">
        <v>48</v>
      </c>
      <c r="L61" s="4" t="s">
        <v>57</v>
      </c>
      <c r="M61" s="4"/>
      <c r="O61" s="3"/>
      <c r="P61" s="4"/>
      <c r="Q61" s="3"/>
    </row>
    <row r="62" spans="11:33" ht="15" customHeight="1" x14ac:dyDescent="0.25">
      <c r="K62" s="3">
        <v>49</v>
      </c>
      <c r="L62" s="4" t="s">
        <v>58</v>
      </c>
      <c r="M62" s="4"/>
      <c r="O62" s="3"/>
      <c r="P62" s="4"/>
      <c r="Q62" s="3"/>
    </row>
    <row r="63" spans="11:33" ht="15" customHeight="1" x14ac:dyDescent="0.25">
      <c r="K63" s="3">
        <v>50</v>
      </c>
      <c r="L63" s="4" t="s">
        <v>59</v>
      </c>
      <c r="M63" s="4"/>
      <c r="O63" s="3"/>
      <c r="P63" s="4"/>
      <c r="Q63" s="4"/>
      <c r="R63" s="20"/>
    </row>
    <row r="64" spans="11:33" ht="15" customHeight="1" x14ac:dyDescent="0.25">
      <c r="K64" s="3">
        <v>51</v>
      </c>
      <c r="L64" s="4" t="s">
        <v>60</v>
      </c>
      <c r="M64" s="4"/>
      <c r="O64" s="3"/>
      <c r="P64" s="4"/>
      <c r="Q64" s="3"/>
      <c r="R64" s="20"/>
    </row>
    <row r="65" spans="11:17" ht="15" customHeight="1" x14ac:dyDescent="0.25">
      <c r="K65" s="3">
        <v>52</v>
      </c>
      <c r="L65" s="4" t="s">
        <v>61</v>
      </c>
      <c r="M65" s="4"/>
      <c r="O65" s="3"/>
      <c r="P65" s="4"/>
      <c r="Q65" s="3"/>
    </row>
    <row r="66" spans="11:17" ht="15" customHeight="1" x14ac:dyDescent="0.25">
      <c r="K66" s="3">
        <v>53</v>
      </c>
      <c r="L66" s="4" t="s">
        <v>62</v>
      </c>
      <c r="M66" s="4"/>
      <c r="O66" s="3"/>
      <c r="P66" s="4"/>
      <c r="Q66" s="3"/>
    </row>
    <row r="67" spans="11:17" ht="15" customHeight="1" x14ac:dyDescent="0.25">
      <c r="K67" s="3">
        <v>54</v>
      </c>
      <c r="L67" s="4" t="s">
        <v>63</v>
      </c>
      <c r="M67" s="4"/>
      <c r="O67" s="3"/>
      <c r="P67" s="4"/>
      <c r="Q67" s="3"/>
    </row>
    <row r="68" spans="11:17" ht="15" customHeight="1" x14ac:dyDescent="0.25">
      <c r="K68" s="3">
        <v>55</v>
      </c>
      <c r="L68" s="4" t="s">
        <v>64</v>
      </c>
      <c r="M68" s="4"/>
      <c r="O68" s="3"/>
      <c r="P68" s="4"/>
      <c r="Q68" s="3"/>
    </row>
    <row r="69" spans="11:17" ht="15" customHeight="1" x14ac:dyDescent="0.25">
      <c r="K69" s="3">
        <v>56</v>
      </c>
      <c r="L69" s="4" t="s">
        <v>65</v>
      </c>
      <c r="M69" s="4"/>
      <c r="O69" s="3"/>
      <c r="P69" s="4"/>
      <c r="Q69" s="3"/>
    </row>
    <row r="70" spans="11:17" ht="15" customHeight="1" x14ac:dyDescent="0.25">
      <c r="K70" s="3">
        <v>57</v>
      </c>
      <c r="L70" s="4" t="s">
        <v>66</v>
      </c>
      <c r="M70" s="4"/>
      <c r="O70" s="3"/>
      <c r="P70" s="4"/>
      <c r="Q70" s="3"/>
    </row>
    <row r="71" spans="11:17" ht="15" customHeight="1" x14ac:dyDescent="0.25">
      <c r="K71" s="3">
        <v>58</v>
      </c>
      <c r="L71" s="4" t="s">
        <v>67</v>
      </c>
      <c r="M71" s="4"/>
      <c r="O71" s="482" t="str">
        <f>VLOOKUP(Q55,O54:P70,2,FALSE)</f>
        <v>OPEN Assis</v>
      </c>
      <c r="P71" s="482"/>
      <c r="Q71" s="482"/>
    </row>
    <row r="72" spans="11:17" ht="15" customHeight="1" x14ac:dyDescent="0.25">
      <c r="K72" s="3">
        <v>59</v>
      </c>
      <c r="L72" s="4" t="s">
        <v>68</v>
      </c>
      <c r="M72" s="4"/>
      <c r="O72" s="482" t="str">
        <f>IF(O71&lt;&gt;0,O71,"")</f>
        <v>OPEN Assis</v>
      </c>
      <c r="P72" s="482"/>
      <c r="Q72" s="482"/>
    </row>
    <row r="73" spans="11:17" ht="15" customHeight="1" x14ac:dyDescent="0.25">
      <c r="K73" s="3">
        <v>60</v>
      </c>
      <c r="L73" s="4" t="s">
        <v>69</v>
      </c>
      <c r="M73" s="4"/>
    </row>
    <row r="74" spans="11:17" ht="15" customHeight="1" x14ac:dyDescent="0.25">
      <c r="K74" s="3">
        <v>61</v>
      </c>
      <c r="L74" s="4" t="s">
        <v>70</v>
      </c>
      <c r="M74" s="4"/>
      <c r="O74" s="3">
        <v>1</v>
      </c>
      <c r="P74" s="4" t="s">
        <v>2</v>
      </c>
      <c r="Q74" s="3"/>
    </row>
    <row r="75" spans="11:17" ht="15" customHeight="1" x14ac:dyDescent="0.25">
      <c r="K75" s="3">
        <v>62</v>
      </c>
      <c r="L75" s="4" t="s">
        <v>71</v>
      </c>
      <c r="M75" s="4"/>
      <c r="O75" s="3">
        <v>2</v>
      </c>
      <c r="P75" s="12" t="s">
        <v>207</v>
      </c>
      <c r="Q75" s="211">
        <v>3</v>
      </c>
    </row>
    <row r="76" spans="11:17" ht="15" customHeight="1" x14ac:dyDescent="0.25">
      <c r="K76" s="3">
        <v>63</v>
      </c>
      <c r="L76" s="4" t="s">
        <v>72</v>
      </c>
      <c r="M76" s="4"/>
      <c r="O76" s="3">
        <v>3</v>
      </c>
      <c r="P76" s="12" t="s">
        <v>208</v>
      </c>
      <c r="Q76" s="3"/>
    </row>
    <row r="77" spans="11:17" ht="15" customHeight="1" x14ac:dyDescent="0.25">
      <c r="K77" s="3">
        <v>64</v>
      </c>
      <c r="L77" s="4" t="s">
        <v>73</v>
      </c>
      <c r="M77" s="4"/>
      <c r="O77" s="3">
        <v>4</v>
      </c>
      <c r="P77" s="12" t="s">
        <v>209</v>
      </c>
      <c r="Q77" s="3"/>
    </row>
    <row r="78" spans="11:17" ht="15" customHeight="1" x14ac:dyDescent="0.25">
      <c r="K78" s="3"/>
      <c r="L78" s="4"/>
      <c r="M78" s="4"/>
      <c r="O78" s="3">
        <v>5</v>
      </c>
      <c r="P78" s="12" t="s">
        <v>210</v>
      </c>
      <c r="Q78" s="3"/>
    </row>
    <row r="79" spans="11:17" ht="15" customHeight="1" x14ac:dyDescent="0.25">
      <c r="K79" s="482">
        <f>VLOOKUP(M15,K14:L77,2,FALSE)</f>
        <v>10</v>
      </c>
      <c r="L79" s="483"/>
      <c r="M79" s="482"/>
      <c r="O79" s="482" t="str">
        <f>VLOOKUP(Q75,O74:P79,2,FALSE)</f>
        <v>2ème Tour</v>
      </c>
      <c r="P79" s="483"/>
      <c r="Q79" s="482"/>
    </row>
    <row r="81" spans="11:17" ht="15" customHeight="1" x14ac:dyDescent="0.25">
      <c r="K81" s="3">
        <v>1</v>
      </c>
      <c r="L81" s="4" t="s">
        <v>2</v>
      </c>
      <c r="M81" s="3"/>
      <c r="O81" s="3">
        <v>1</v>
      </c>
      <c r="P81" s="4" t="s">
        <v>2</v>
      </c>
      <c r="Q81" s="3"/>
    </row>
    <row r="82" spans="11:17" ht="15" customHeight="1" x14ac:dyDescent="0.25">
      <c r="K82" s="3">
        <v>2</v>
      </c>
      <c r="L82" s="4" t="s">
        <v>30</v>
      </c>
      <c r="M82" s="211">
        <v>3</v>
      </c>
      <c r="O82" s="3">
        <v>2</v>
      </c>
      <c r="P82" s="4" t="s">
        <v>6</v>
      </c>
      <c r="Q82" s="211">
        <v>4</v>
      </c>
    </row>
    <row r="83" spans="11:17" ht="15" customHeight="1" x14ac:dyDescent="0.25">
      <c r="K83" s="3">
        <v>3</v>
      </c>
      <c r="L83" s="4" t="s">
        <v>31</v>
      </c>
      <c r="M83" s="3"/>
      <c r="O83" s="3">
        <v>3</v>
      </c>
      <c r="P83" s="4" t="s">
        <v>9</v>
      </c>
      <c r="Q83" s="3"/>
    </row>
    <row r="84" spans="11:17" ht="15" customHeight="1" x14ac:dyDescent="0.25">
      <c r="K84" s="3">
        <v>4</v>
      </c>
      <c r="L84" s="4" t="s">
        <v>32</v>
      </c>
      <c r="M84" s="3"/>
      <c r="O84" s="3">
        <v>4</v>
      </c>
      <c r="P84" s="4" t="s">
        <v>11</v>
      </c>
      <c r="Q84" s="3"/>
    </row>
    <row r="85" spans="11:17" ht="15" customHeight="1" x14ac:dyDescent="0.25">
      <c r="K85" s="3">
        <v>5</v>
      </c>
      <c r="L85" s="4" t="s">
        <v>33</v>
      </c>
      <c r="M85" s="3"/>
      <c r="O85" s="3">
        <v>5</v>
      </c>
      <c r="P85" s="4" t="s">
        <v>13</v>
      </c>
      <c r="Q85" s="3"/>
    </row>
    <row r="86" spans="11:17" ht="15" customHeight="1" x14ac:dyDescent="0.25">
      <c r="K86" s="3">
        <v>6</v>
      </c>
      <c r="L86" s="4" t="s">
        <v>34</v>
      </c>
      <c r="M86" s="3"/>
      <c r="O86" s="3">
        <v>6</v>
      </c>
      <c r="P86" s="4" t="s">
        <v>14</v>
      </c>
      <c r="Q86" s="3"/>
    </row>
    <row r="87" spans="11:17" ht="15" customHeight="1" x14ac:dyDescent="0.25">
      <c r="K87" s="3">
        <v>7</v>
      </c>
      <c r="L87" s="4" t="s">
        <v>35</v>
      </c>
      <c r="M87" s="3"/>
      <c r="O87" s="3">
        <v>7</v>
      </c>
      <c r="P87" s="4" t="s">
        <v>15</v>
      </c>
      <c r="Q87" s="3"/>
    </row>
    <row r="88" spans="11:17" ht="15" customHeight="1" x14ac:dyDescent="0.25">
      <c r="K88" s="3">
        <v>8</v>
      </c>
      <c r="L88" s="4" t="s">
        <v>36</v>
      </c>
      <c r="M88" s="3"/>
      <c r="O88" s="3">
        <v>8</v>
      </c>
      <c r="P88" s="4" t="s">
        <v>83</v>
      </c>
      <c r="Q88" s="3"/>
    </row>
    <row r="89" spans="11:17" ht="15" customHeight="1" x14ac:dyDescent="0.25">
      <c r="K89" s="3">
        <v>9</v>
      </c>
      <c r="L89" s="4" t="s">
        <v>37</v>
      </c>
      <c r="M89" s="3"/>
      <c r="O89" s="3">
        <v>9</v>
      </c>
      <c r="P89" s="4" t="s">
        <v>84</v>
      </c>
      <c r="Q89" s="3"/>
    </row>
    <row r="90" spans="11:17" ht="15" customHeight="1" x14ac:dyDescent="0.25">
      <c r="K90" s="3">
        <v>10</v>
      </c>
      <c r="L90" s="4" t="s">
        <v>38</v>
      </c>
      <c r="M90" s="3"/>
      <c r="O90" s="3">
        <v>10</v>
      </c>
      <c r="P90" s="4" t="s">
        <v>85</v>
      </c>
      <c r="Q90" s="3"/>
    </row>
    <row r="91" spans="11:17" ht="15" customHeight="1" x14ac:dyDescent="0.25">
      <c r="K91" s="3">
        <v>11</v>
      </c>
      <c r="L91" s="4" t="s">
        <v>39</v>
      </c>
      <c r="M91" s="3"/>
      <c r="O91" s="3"/>
      <c r="P91" s="4"/>
      <c r="Q91" s="3"/>
    </row>
    <row r="92" spans="11:17" ht="15" customHeight="1" x14ac:dyDescent="0.25">
      <c r="K92" s="3">
        <v>12</v>
      </c>
      <c r="L92" s="4" t="s">
        <v>40</v>
      </c>
      <c r="M92" s="3"/>
      <c r="O92" s="482" t="str">
        <f>VLOOKUP(Q82,O81:P89,2,FALSE)</f>
        <v>2017 - 2018</v>
      </c>
      <c r="P92" s="483"/>
      <c r="Q92" s="482"/>
    </row>
    <row r="93" spans="11:17" ht="15" customHeight="1" x14ac:dyDescent="0.25">
      <c r="K93" s="3">
        <v>13</v>
      </c>
      <c r="L93" s="4" t="s">
        <v>41</v>
      </c>
      <c r="M93" s="3"/>
    </row>
    <row r="94" spans="11:17" ht="15" customHeight="1" x14ac:dyDescent="0.25">
      <c r="K94" s="3"/>
      <c r="L94" s="4"/>
      <c r="M94" s="3"/>
    </row>
    <row r="95" spans="11:17" ht="15" customHeight="1" x14ac:dyDescent="0.25">
      <c r="K95" s="482" t="str">
        <f>VLOOKUP(M82,K81:L93,2,FALSE)</f>
        <v>Fevrier</v>
      </c>
      <c r="L95" s="482"/>
      <c r="M95" s="482"/>
      <c r="O95" s="11"/>
      <c r="Q95" s="11"/>
    </row>
    <row r="97" spans="11:13" ht="15" customHeight="1" x14ac:dyDescent="0.25">
      <c r="K97" s="3">
        <v>1</v>
      </c>
      <c r="L97" s="12" t="s">
        <v>2</v>
      </c>
      <c r="M97" s="3"/>
    </row>
    <row r="98" spans="11:13" ht="15" customHeight="1" x14ac:dyDescent="0.25">
      <c r="K98" s="3">
        <v>2</v>
      </c>
      <c r="L98" s="12">
        <v>2015</v>
      </c>
      <c r="M98" s="211">
        <v>5</v>
      </c>
    </row>
    <row r="99" spans="11:13" ht="15" customHeight="1" x14ac:dyDescent="0.25">
      <c r="K99" s="3">
        <v>3</v>
      </c>
      <c r="L99" s="12">
        <v>2016</v>
      </c>
      <c r="M99" s="3"/>
    </row>
    <row r="100" spans="11:13" ht="15" customHeight="1" x14ac:dyDescent="0.25">
      <c r="K100" s="3">
        <v>4</v>
      </c>
      <c r="L100" s="12">
        <v>2017</v>
      </c>
      <c r="M100" s="3"/>
    </row>
    <row r="101" spans="11:13" ht="15" customHeight="1" x14ac:dyDescent="0.25">
      <c r="K101" s="3">
        <v>5</v>
      </c>
      <c r="L101" s="12">
        <v>2018</v>
      </c>
      <c r="M101" s="3"/>
    </row>
    <row r="102" spans="11:13" ht="15" customHeight="1" x14ac:dyDescent="0.25">
      <c r="K102" s="3">
        <v>6</v>
      </c>
      <c r="L102" s="12">
        <v>2019</v>
      </c>
      <c r="M102" s="3"/>
    </row>
    <row r="103" spans="11:13" ht="15" customHeight="1" x14ac:dyDescent="0.25">
      <c r="K103" s="3">
        <v>7</v>
      </c>
      <c r="L103" s="12">
        <v>2020</v>
      </c>
      <c r="M103" s="3"/>
    </row>
    <row r="104" spans="11:13" ht="15" customHeight="1" x14ac:dyDescent="0.25">
      <c r="K104" s="3">
        <v>8</v>
      </c>
      <c r="L104" s="12">
        <v>2021</v>
      </c>
      <c r="M104" s="3"/>
    </row>
    <row r="105" spans="11:13" ht="15" customHeight="1" x14ac:dyDescent="0.25">
      <c r="K105" s="3">
        <v>9</v>
      </c>
      <c r="L105" s="12">
        <v>2022</v>
      </c>
      <c r="M105" s="3"/>
    </row>
    <row r="106" spans="11:13" ht="15" customHeight="1" x14ac:dyDescent="0.25">
      <c r="K106" s="3">
        <v>10</v>
      </c>
      <c r="L106" s="12">
        <v>2023</v>
      </c>
      <c r="M106" s="3"/>
    </row>
    <row r="107" spans="11:13" ht="15" customHeight="1" x14ac:dyDescent="0.25">
      <c r="K107" s="3"/>
      <c r="L107" s="12"/>
      <c r="M107" s="3"/>
    </row>
    <row r="108" spans="11:13" ht="15" customHeight="1" x14ac:dyDescent="0.25">
      <c r="K108" s="482">
        <f>VLOOKUP(M98,K97:L106,2,FALSE)</f>
        <v>2018</v>
      </c>
      <c r="L108" s="482"/>
      <c r="M108" s="482"/>
    </row>
    <row r="110" spans="11:13" ht="15" customHeight="1" x14ac:dyDescent="0.25">
      <c r="K110" s="481" t="str">
        <f>K79&amp;" "&amp;K95&amp;" "&amp;K108</f>
        <v>10 Fevrier 2018</v>
      </c>
      <c r="L110" s="481"/>
      <c r="M110" s="481"/>
    </row>
  </sheetData>
  <sheetProtection password="CD17" sheet="1" formatCells="0" selectLockedCells="1"/>
  <mergeCells count="171">
    <mergeCell ref="Z50:AA50"/>
    <mergeCell ref="AB50:AC50"/>
    <mergeCell ref="Z51:AA51"/>
    <mergeCell ref="AB51:AC51"/>
    <mergeCell ref="S1:AE2"/>
    <mergeCell ref="Z46:AE46"/>
    <mergeCell ref="AB47:AC47"/>
    <mergeCell ref="Z48:AA48"/>
    <mergeCell ref="AB48:AC48"/>
    <mergeCell ref="Z49:AA49"/>
    <mergeCell ref="AB49:AC49"/>
    <mergeCell ref="Z42:AA42"/>
    <mergeCell ref="AB42:AC42"/>
    <mergeCell ref="Z43:AA43"/>
    <mergeCell ref="AB43:AC43"/>
    <mergeCell ref="Z44:AA44"/>
    <mergeCell ref="AB44:AC44"/>
    <mergeCell ref="Z37:AA37"/>
    <mergeCell ref="AB37:AC37"/>
    <mergeCell ref="Z39:AE39"/>
    <mergeCell ref="AB40:AC40"/>
    <mergeCell ref="Z41:AA41"/>
    <mergeCell ref="AB41:AC41"/>
    <mergeCell ref="Z34:AA34"/>
    <mergeCell ref="AB34:AC34"/>
    <mergeCell ref="Z35:AA35"/>
    <mergeCell ref="AB35:AC35"/>
    <mergeCell ref="Z36:AA36"/>
    <mergeCell ref="AB36:AC36"/>
    <mergeCell ref="Z29:AA29"/>
    <mergeCell ref="AB29:AC29"/>
    <mergeCell ref="Z30:AA30"/>
    <mergeCell ref="AB30:AC30"/>
    <mergeCell ref="Z32:AE32"/>
    <mergeCell ref="AB33:AC33"/>
    <mergeCell ref="AB26:AC26"/>
    <mergeCell ref="Z27:AA27"/>
    <mergeCell ref="AB27:AC27"/>
    <mergeCell ref="Z28:AA28"/>
    <mergeCell ref="AB28:AC28"/>
    <mergeCell ref="Z21:AA21"/>
    <mergeCell ref="AB21:AC21"/>
    <mergeCell ref="Z22:AA22"/>
    <mergeCell ref="AB22:AC22"/>
    <mergeCell ref="Z23:AA23"/>
    <mergeCell ref="AB23:AC23"/>
    <mergeCell ref="AB20:AC20"/>
    <mergeCell ref="AB12:AC12"/>
    <mergeCell ref="Z13:AA13"/>
    <mergeCell ref="AB13:AC13"/>
    <mergeCell ref="Z14:AA14"/>
    <mergeCell ref="AB14:AC14"/>
    <mergeCell ref="Z15:AA15"/>
    <mergeCell ref="AB15:AC15"/>
    <mergeCell ref="Z25:AE25"/>
    <mergeCell ref="AB7:AC7"/>
    <mergeCell ref="Z8:AA8"/>
    <mergeCell ref="AB8:AC8"/>
    <mergeCell ref="Z9:AA9"/>
    <mergeCell ref="AB9:AC9"/>
    <mergeCell ref="Z11:AE11"/>
    <mergeCell ref="O72:Q72"/>
    <mergeCell ref="O79:Q79"/>
    <mergeCell ref="O92:Q92"/>
    <mergeCell ref="O31:Q31"/>
    <mergeCell ref="O32:Q32"/>
    <mergeCell ref="U21:V21"/>
    <mergeCell ref="U22:V22"/>
    <mergeCell ref="U8:V8"/>
    <mergeCell ref="S9:T9"/>
    <mergeCell ref="U20:V20"/>
    <mergeCell ref="U9:V9"/>
    <mergeCell ref="S15:T15"/>
    <mergeCell ref="U15:V15"/>
    <mergeCell ref="Z16:AA16"/>
    <mergeCell ref="AB16:AC16"/>
    <mergeCell ref="Z18:AE18"/>
    <mergeCell ref="AB19:AC19"/>
    <mergeCell ref="Z20:AA20"/>
    <mergeCell ref="Z4:AE4"/>
    <mergeCell ref="AB5:AC5"/>
    <mergeCell ref="Z6:AA6"/>
    <mergeCell ref="AB6:AC6"/>
    <mergeCell ref="Z7:AA7"/>
    <mergeCell ref="S14:T14"/>
    <mergeCell ref="S11:X11"/>
    <mergeCell ref="B16:I16"/>
    <mergeCell ref="O50:Q50"/>
    <mergeCell ref="E33:H33"/>
    <mergeCell ref="D27:H27"/>
    <mergeCell ref="S30:T30"/>
    <mergeCell ref="U30:V30"/>
    <mergeCell ref="S27:T27"/>
    <mergeCell ref="S20:T20"/>
    <mergeCell ref="U12:V12"/>
    <mergeCell ref="S7:T7"/>
    <mergeCell ref="U7:V7"/>
    <mergeCell ref="S8:T8"/>
    <mergeCell ref="S13:T13"/>
    <mergeCell ref="U13:V13"/>
    <mergeCell ref="B31:I31"/>
    <mergeCell ref="S25:X25"/>
    <mergeCell ref="U5:V5"/>
    <mergeCell ref="K1:Q2"/>
    <mergeCell ref="D29:H29"/>
    <mergeCell ref="D28:E28"/>
    <mergeCell ref="K12:M12"/>
    <mergeCell ref="D24:H24"/>
    <mergeCell ref="O10:Q10"/>
    <mergeCell ref="D14:G14"/>
    <mergeCell ref="B22:I22"/>
    <mergeCell ref="F20:H20"/>
    <mergeCell ref="D7:H8"/>
    <mergeCell ref="D25:H25"/>
    <mergeCell ref="D26:H26"/>
    <mergeCell ref="K110:M110"/>
    <mergeCell ref="K79:M79"/>
    <mergeCell ref="K95:M95"/>
    <mergeCell ref="K108:M108"/>
    <mergeCell ref="U26:V26"/>
    <mergeCell ref="O28:Q28"/>
    <mergeCell ref="O29:Q29"/>
    <mergeCell ref="S36:T36"/>
    <mergeCell ref="O51:Q51"/>
    <mergeCell ref="O71:Q71"/>
    <mergeCell ref="U27:V27"/>
    <mergeCell ref="U29:V29"/>
    <mergeCell ref="U28:V28"/>
    <mergeCell ref="S51:T51"/>
    <mergeCell ref="U51:V51"/>
    <mergeCell ref="S6:T6"/>
    <mergeCell ref="S28:T28"/>
    <mergeCell ref="S29:T29"/>
    <mergeCell ref="S18:X18"/>
    <mergeCell ref="U19:V19"/>
    <mergeCell ref="S21:T21"/>
    <mergeCell ref="S22:T22"/>
    <mergeCell ref="S23:T23"/>
    <mergeCell ref="S50:T50"/>
    <mergeCell ref="U49:V49"/>
    <mergeCell ref="U41:V41"/>
    <mergeCell ref="S39:X39"/>
    <mergeCell ref="S32:X32"/>
    <mergeCell ref="U33:V33"/>
    <mergeCell ref="S34:T34"/>
    <mergeCell ref="U34:V34"/>
    <mergeCell ref="S35:T35"/>
    <mergeCell ref="S4:X4"/>
    <mergeCell ref="U14:V14"/>
    <mergeCell ref="U6:V6"/>
    <mergeCell ref="U36:V36"/>
    <mergeCell ref="S37:T37"/>
    <mergeCell ref="U23:V23"/>
    <mergeCell ref="S16:T16"/>
    <mergeCell ref="U16:V16"/>
    <mergeCell ref="U50:V50"/>
    <mergeCell ref="U43:V43"/>
    <mergeCell ref="S44:T44"/>
    <mergeCell ref="U44:V44"/>
    <mergeCell ref="S46:X46"/>
    <mergeCell ref="S48:T48"/>
    <mergeCell ref="U48:V48"/>
    <mergeCell ref="S49:T49"/>
    <mergeCell ref="U47:V47"/>
    <mergeCell ref="S42:T42"/>
    <mergeCell ref="U42:V42"/>
    <mergeCell ref="U40:V40"/>
    <mergeCell ref="U37:V37"/>
    <mergeCell ref="S43:T43"/>
    <mergeCell ref="U35:V35"/>
    <mergeCell ref="S41:T41"/>
  </mergeCell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27" r:id="rId3" name="Drop Down 3">
              <controlPr defaultSize="0" autoLine="0" autoPict="0" macro="[0]!CODES_COULEURS">
                <anchor moveWithCells="1">
                  <from>
                    <xdr:col>2</xdr:col>
                    <xdr:colOff>9525</xdr:colOff>
                    <xdr:row>16</xdr:row>
                    <xdr:rowOff>161925</xdr:rowOff>
                  </from>
                  <to>
                    <xdr:col>4</xdr:col>
                    <xdr:colOff>28575</xdr:colOff>
                    <xdr:row>18</xdr:row>
                    <xdr:rowOff>28575</xdr:rowOff>
                  </to>
                </anchor>
              </controlPr>
            </control>
          </mc:Choice>
        </mc:AlternateContent>
        <mc:AlternateContent xmlns:mc="http://schemas.openxmlformats.org/markup-compatibility/2006">
          <mc:Choice Requires="x14">
            <control shapeId="1028" r:id="rId4" name="Drop Down 4">
              <controlPr defaultSize="0" autoLine="0" autoPict="0" macro="[0]!CODES_COULEURS">
                <anchor moveWithCells="1">
                  <from>
                    <xdr:col>4</xdr:col>
                    <xdr:colOff>9525</xdr:colOff>
                    <xdr:row>18</xdr:row>
                    <xdr:rowOff>152400</xdr:rowOff>
                  </from>
                  <to>
                    <xdr:col>6</xdr:col>
                    <xdr:colOff>123825</xdr:colOff>
                    <xdr:row>20</xdr:row>
                    <xdr:rowOff>0</xdr:rowOff>
                  </to>
                </anchor>
              </controlPr>
            </control>
          </mc:Choice>
        </mc:AlternateContent>
        <mc:AlternateContent xmlns:mc="http://schemas.openxmlformats.org/markup-compatibility/2006">
          <mc:Choice Requires="x14">
            <control shapeId="1030" r:id="rId5" name="Drop Down 6">
              <controlPr defaultSize="0" autoLine="0" autoPict="0">
                <anchor moveWithCells="1">
                  <from>
                    <xdr:col>4</xdr:col>
                    <xdr:colOff>228600</xdr:colOff>
                    <xdr:row>8</xdr:row>
                    <xdr:rowOff>161925</xdr:rowOff>
                  </from>
                  <to>
                    <xdr:col>5</xdr:col>
                    <xdr:colOff>428625</xdr:colOff>
                    <xdr:row>10</xdr:row>
                    <xdr:rowOff>28575</xdr:rowOff>
                  </to>
                </anchor>
              </controlPr>
            </control>
          </mc:Choice>
        </mc:AlternateContent>
        <mc:AlternateContent xmlns:mc="http://schemas.openxmlformats.org/markup-compatibility/2006">
          <mc:Choice Requires="x14">
            <control shapeId="1032" r:id="rId6" name="Drop Down 8">
              <controlPr defaultSize="0" autoLine="0" autoPict="0">
                <anchor moveWithCells="1">
                  <from>
                    <xdr:col>2</xdr:col>
                    <xdr:colOff>0</xdr:colOff>
                    <xdr:row>8</xdr:row>
                    <xdr:rowOff>180975</xdr:rowOff>
                  </from>
                  <to>
                    <xdr:col>4</xdr:col>
                    <xdr:colOff>114300</xdr:colOff>
                    <xdr:row>10</xdr:row>
                    <xdr:rowOff>28575</xdr:rowOff>
                  </to>
                </anchor>
              </controlPr>
            </control>
          </mc:Choice>
        </mc:AlternateContent>
        <mc:AlternateContent xmlns:mc="http://schemas.openxmlformats.org/markup-compatibility/2006">
          <mc:Choice Requires="x14">
            <control shapeId="1034" r:id="rId7" name="Drop Down 10">
              <controlPr defaultSize="0" autoLine="0" autoPict="0">
                <anchor moveWithCells="1">
                  <from>
                    <xdr:col>3</xdr:col>
                    <xdr:colOff>9525</xdr:colOff>
                    <xdr:row>11</xdr:row>
                    <xdr:rowOff>9525</xdr:rowOff>
                  </from>
                  <to>
                    <xdr:col>4</xdr:col>
                    <xdr:colOff>0</xdr:colOff>
                    <xdr:row>12</xdr:row>
                    <xdr:rowOff>0</xdr:rowOff>
                  </to>
                </anchor>
              </controlPr>
            </control>
          </mc:Choice>
        </mc:AlternateContent>
        <mc:AlternateContent xmlns:mc="http://schemas.openxmlformats.org/markup-compatibility/2006">
          <mc:Choice Requires="x14">
            <control shapeId="1035" r:id="rId8" name="Drop Down 11">
              <controlPr defaultSize="0" autoLine="0" autoPict="0">
                <anchor moveWithCells="1">
                  <from>
                    <xdr:col>4</xdr:col>
                    <xdr:colOff>9525</xdr:colOff>
                    <xdr:row>11</xdr:row>
                    <xdr:rowOff>9525</xdr:rowOff>
                  </from>
                  <to>
                    <xdr:col>6</xdr:col>
                    <xdr:colOff>0</xdr:colOff>
                    <xdr:row>12</xdr:row>
                    <xdr:rowOff>0</xdr:rowOff>
                  </to>
                </anchor>
              </controlPr>
            </control>
          </mc:Choice>
        </mc:AlternateContent>
        <mc:AlternateContent xmlns:mc="http://schemas.openxmlformats.org/markup-compatibility/2006">
          <mc:Choice Requires="x14">
            <control shapeId="1037" r:id="rId9" name="Drop Down 13">
              <controlPr defaultSize="0" autoLine="0" autoPict="0">
                <anchor moveWithCells="1">
                  <from>
                    <xdr:col>6</xdr:col>
                    <xdr:colOff>9525</xdr:colOff>
                    <xdr:row>11</xdr:row>
                    <xdr:rowOff>9525</xdr:rowOff>
                  </from>
                  <to>
                    <xdr:col>6</xdr:col>
                    <xdr:colOff>695325</xdr:colOff>
                    <xdr:row>12</xdr:row>
                    <xdr:rowOff>0</xdr:rowOff>
                  </to>
                </anchor>
              </controlPr>
            </control>
          </mc:Choice>
        </mc:AlternateContent>
        <mc:AlternateContent xmlns:mc="http://schemas.openxmlformats.org/markup-compatibility/2006">
          <mc:Choice Requires="x14">
            <control shapeId="1046" r:id="rId10" name="Drop Down 22">
              <controlPr defaultSize="0" autoLine="0" autoPict="0">
                <anchor moveWithCells="1">
                  <from>
                    <xdr:col>7</xdr:col>
                    <xdr:colOff>0</xdr:colOff>
                    <xdr:row>8</xdr:row>
                    <xdr:rowOff>161925</xdr:rowOff>
                  </from>
                  <to>
                    <xdr:col>8</xdr:col>
                    <xdr:colOff>85725</xdr:colOff>
                    <xdr:row>10</xdr:row>
                    <xdr:rowOff>9525</xdr:rowOff>
                  </to>
                </anchor>
              </controlPr>
            </control>
          </mc:Choice>
        </mc:AlternateContent>
        <mc:AlternateContent xmlns:mc="http://schemas.openxmlformats.org/markup-compatibility/2006">
          <mc:Choice Requires="x14">
            <control shapeId="22969" r:id="rId11" name="Drop Down 1465">
              <controlPr defaultSize="0" autoLine="0" autoPict="0" macro="[0]!CODES_COULEURS">
                <anchor moveWithCells="1">
                  <from>
                    <xdr:col>5</xdr:col>
                    <xdr:colOff>809625</xdr:colOff>
                    <xdr:row>16</xdr:row>
                    <xdr:rowOff>161925</xdr:rowOff>
                  </from>
                  <to>
                    <xdr:col>7</xdr:col>
                    <xdr:colOff>828675</xdr:colOff>
                    <xdr:row>18</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F0"/>
    <pageSetUpPr fitToPage="1"/>
  </sheetPr>
  <dimension ref="B1:T47"/>
  <sheetViews>
    <sheetView showGridLines="0" topLeftCell="A15" workbookViewId="0">
      <selection activeCell="E17" sqref="E17"/>
    </sheetView>
  </sheetViews>
  <sheetFormatPr baseColWidth="10" defaultColWidth="11" defaultRowHeight="15.75" customHeight="1" x14ac:dyDescent="0.25"/>
  <cols>
    <col min="1" max="1" width="2.625" style="391" customWidth="1"/>
    <col min="2" max="2" width="4.625" style="391" customWidth="1"/>
    <col min="3" max="3" width="6.625" style="391" customWidth="1"/>
    <col min="4" max="4" width="12.625" style="391" customWidth="1"/>
    <col min="5" max="5" width="30.625" style="391" customWidth="1"/>
    <col min="6" max="8" width="8.625" style="391" customWidth="1"/>
    <col min="9" max="9" width="35.625" style="391" customWidth="1"/>
    <col min="10" max="10" width="2.625" style="391" customWidth="1"/>
    <col min="11" max="12" width="1.625" style="45" customWidth="1"/>
    <col min="13" max="18" width="5" style="45" customWidth="1"/>
    <col min="19" max="20" width="1.625" style="45" customWidth="1"/>
    <col min="21" max="16384" width="11" style="391"/>
  </cols>
  <sheetData>
    <row r="1" spans="2:20" ht="15.75" customHeight="1" x14ac:dyDescent="0.25">
      <c r="D1" s="214" t="str">
        <f>"     "&amp;Prépa!$C$1</f>
        <v xml:space="preserve">     FEDERATION FRANCAISE</v>
      </c>
      <c r="I1" s="438" t="str">
        <f>IF(Prépa!$O$92&lt;&gt;0,"Saison "&amp;Prépa!$O$92,"")</f>
        <v>Saison 2017 - 2018</v>
      </c>
    </row>
    <row r="2" spans="2:20" ht="15.75" customHeight="1" x14ac:dyDescent="0.25">
      <c r="D2" s="214" t="str">
        <f>"     "&amp;Prépa!$C$2</f>
        <v xml:space="preserve">     HANDISPORT</v>
      </c>
      <c r="I2" s="438" t="str">
        <f>IF(Prépa!$O$79&lt;&gt;0,Prépa!$O$79,"")</f>
        <v>2ème Tour</v>
      </c>
    </row>
    <row r="5" spans="2:20" ht="15.75" customHeight="1" x14ac:dyDescent="0.25">
      <c r="K5" s="359"/>
      <c r="L5" s="359"/>
      <c r="M5" s="359"/>
      <c r="N5" s="359"/>
      <c r="O5" s="359"/>
      <c r="P5" s="359"/>
      <c r="Q5" s="359"/>
      <c r="R5" s="359"/>
      <c r="S5" s="359"/>
      <c r="T5" s="359"/>
    </row>
    <row r="6" spans="2:20" ht="15.75" customHeight="1" x14ac:dyDescent="0.45">
      <c r="B6" s="501" t="str">
        <f>IF(Prépa!$O$10&lt;&gt;0,Prépa!$O$10,"")</f>
        <v>Critérium Fédéral</v>
      </c>
      <c r="C6" s="501"/>
      <c r="D6" s="501"/>
      <c r="E6" s="501"/>
      <c r="F6" s="501"/>
      <c r="G6" s="501"/>
      <c r="H6" s="501"/>
      <c r="I6" s="501"/>
      <c r="K6" s="63"/>
      <c r="L6" s="113"/>
      <c r="M6" s="113"/>
      <c r="N6" s="113"/>
      <c r="O6" s="113"/>
      <c r="P6" s="113"/>
      <c r="Q6" s="113"/>
      <c r="R6" s="113"/>
      <c r="S6" s="113"/>
      <c r="T6" s="63"/>
    </row>
    <row r="7" spans="2:20" ht="15.75" customHeight="1" x14ac:dyDescent="0.45">
      <c r="B7" s="501"/>
      <c r="C7" s="501"/>
      <c r="D7" s="501"/>
      <c r="E7" s="501"/>
      <c r="F7" s="501"/>
      <c r="G7" s="501"/>
      <c r="H7" s="501"/>
      <c r="I7" s="501"/>
      <c r="K7" s="63"/>
      <c r="L7" s="113"/>
      <c r="M7" s="113"/>
      <c r="N7" s="113"/>
      <c r="O7" s="113"/>
      <c r="P7" s="113"/>
      <c r="Q7" s="113"/>
      <c r="R7" s="113"/>
      <c r="S7" s="113"/>
      <c r="T7" s="63"/>
    </row>
    <row r="8" spans="2:20" ht="15.75" customHeight="1" x14ac:dyDescent="0.25">
      <c r="B8" s="502" t="str">
        <f>IF(Prépa!$D$14&lt;&gt;0,Prépa!$D$14,"")&amp;IF(Prépa!$K$110&lt;&gt;0," - "&amp;Prépa!$K$110,"")</f>
        <v>TOURS - 10 Fevrier 2018</v>
      </c>
      <c r="C8" s="502"/>
      <c r="D8" s="502"/>
      <c r="E8" s="502"/>
      <c r="F8" s="502"/>
      <c r="G8" s="502"/>
      <c r="H8" s="502"/>
      <c r="I8" s="502"/>
      <c r="K8" s="359"/>
      <c r="L8" s="359"/>
      <c r="M8" s="359"/>
      <c r="N8" s="359"/>
      <c r="O8" s="359"/>
      <c r="P8" s="359"/>
      <c r="Q8" s="359"/>
      <c r="R8" s="359"/>
      <c r="S8" s="359"/>
      <c r="T8" s="359"/>
    </row>
    <row r="9" spans="2:20" ht="15.75" customHeight="1" x14ac:dyDescent="0.25">
      <c r="B9" s="502"/>
      <c r="C9" s="502"/>
      <c r="D9" s="502"/>
      <c r="E9" s="502"/>
      <c r="F9" s="502"/>
      <c r="G9" s="502"/>
      <c r="H9" s="502"/>
      <c r="I9" s="502"/>
      <c r="K9" s="71"/>
      <c r="L9" s="113"/>
      <c r="M9" s="59"/>
      <c r="N9" s="59"/>
      <c r="O9" s="59"/>
      <c r="P9" s="59"/>
      <c r="Q9" s="59"/>
      <c r="R9" s="59"/>
      <c r="S9" s="113"/>
      <c r="T9" s="71"/>
    </row>
    <row r="10" spans="2:20" ht="15.75" customHeight="1" x14ac:dyDescent="0.25">
      <c r="K10" s="71"/>
      <c r="L10" s="113"/>
      <c r="M10" s="59"/>
      <c r="N10" s="59"/>
      <c r="O10" s="59"/>
      <c r="P10" s="59"/>
      <c r="Q10" s="59"/>
      <c r="R10" s="59"/>
      <c r="S10" s="113"/>
      <c r="T10" s="71"/>
    </row>
    <row r="11" spans="2:20" ht="15.75" customHeight="1" x14ac:dyDescent="0.4">
      <c r="B11" s="508"/>
      <c r="C11" s="509"/>
      <c r="D11" s="509"/>
      <c r="E11" s="509"/>
      <c r="F11" s="509"/>
      <c r="G11" s="509"/>
      <c r="H11" s="509"/>
      <c r="I11" s="509"/>
      <c r="K11" s="74"/>
      <c r="L11" s="22"/>
      <c r="M11" s="114"/>
      <c r="N11" s="114"/>
      <c r="O11" s="114"/>
      <c r="P11" s="114"/>
      <c r="Q11" s="114"/>
      <c r="R11" s="114"/>
      <c r="S11" s="22"/>
      <c r="T11" s="22"/>
    </row>
    <row r="12" spans="2:20" ht="15.75" customHeight="1" x14ac:dyDescent="0.4">
      <c r="K12" s="46"/>
      <c r="L12" s="46"/>
      <c r="M12" s="114"/>
      <c r="N12" s="114"/>
      <c r="O12" s="114"/>
      <c r="P12" s="114"/>
      <c r="Q12" s="114"/>
      <c r="R12" s="114"/>
      <c r="S12" s="46"/>
      <c r="T12" s="46"/>
    </row>
    <row r="13" spans="2:20" ht="15.75" customHeight="1" x14ac:dyDescent="0.25">
      <c r="B13" s="503" t="str">
        <f>IF(Prépa!$O$29&lt;&gt;""," Liste "&amp;Prépa!$O$29,"")</f>
        <v xml:space="preserve"> Liste Nat 2A Nord</v>
      </c>
      <c r="C13" s="503"/>
      <c r="D13" s="503"/>
      <c r="E13" s="503"/>
      <c r="F13" s="503"/>
      <c r="G13" s="503"/>
      <c r="H13" s="503"/>
      <c r="I13" s="503"/>
      <c r="K13" s="46"/>
      <c r="L13" s="46"/>
      <c r="M13" s="46"/>
      <c r="N13" s="46"/>
      <c r="O13" s="46"/>
      <c r="P13" s="46"/>
      <c r="Q13" s="46"/>
      <c r="R13" s="46"/>
      <c r="S13" s="46"/>
      <c r="T13" s="46"/>
    </row>
    <row r="14" spans="2:20" ht="15.75" customHeight="1" x14ac:dyDescent="0.25">
      <c r="B14" s="503"/>
      <c r="C14" s="503"/>
      <c r="D14" s="503"/>
      <c r="E14" s="503"/>
      <c r="F14" s="503"/>
      <c r="G14" s="503"/>
      <c r="H14" s="503"/>
      <c r="I14" s="503"/>
      <c r="K14" s="46"/>
      <c r="L14" s="46"/>
      <c r="M14" s="115"/>
      <c r="N14" s="115"/>
      <c r="O14" s="115"/>
      <c r="P14" s="115"/>
      <c r="Q14" s="115"/>
      <c r="R14" s="115"/>
      <c r="S14" s="46"/>
      <c r="T14" s="46"/>
    </row>
    <row r="15" spans="2:20" ht="15.75" customHeight="1" thickBot="1" x14ac:dyDescent="0.3"/>
    <row r="16" spans="2:20" ht="15.75" customHeight="1" thickTop="1" x14ac:dyDescent="0.25">
      <c r="B16" s="32"/>
      <c r="C16" s="32" t="s">
        <v>86</v>
      </c>
      <c r="D16" s="32" t="s">
        <v>219</v>
      </c>
      <c r="E16" s="32" t="s">
        <v>87</v>
      </c>
      <c r="F16" s="32" t="s">
        <v>213</v>
      </c>
      <c r="G16" s="32" t="s">
        <v>214</v>
      </c>
      <c r="H16" s="32" t="s">
        <v>220</v>
      </c>
      <c r="I16" s="33" t="s">
        <v>89</v>
      </c>
      <c r="K16" s="116"/>
      <c r="L16" s="117"/>
      <c r="M16" s="117"/>
      <c r="N16" s="117"/>
      <c r="O16" s="117"/>
      <c r="P16" s="117"/>
      <c r="Q16" s="117"/>
      <c r="R16" s="117"/>
      <c r="S16" s="117"/>
      <c r="T16" s="118"/>
    </row>
    <row r="17" spans="2:20" ht="15.75" customHeight="1" x14ac:dyDescent="0.25">
      <c r="B17" s="34">
        <v>1</v>
      </c>
      <c r="C17" s="345">
        <v>1</v>
      </c>
      <c r="D17" s="129"/>
      <c r="E17" s="459" t="s">
        <v>341</v>
      </c>
      <c r="F17" s="459">
        <v>5</v>
      </c>
      <c r="G17" s="459" t="s">
        <v>342</v>
      </c>
      <c r="H17" s="460"/>
      <c r="I17" s="459" t="s">
        <v>349</v>
      </c>
      <c r="K17" s="119"/>
      <c r="L17" s="506" t="s">
        <v>156</v>
      </c>
      <c r="M17" s="506"/>
      <c r="N17" s="506"/>
      <c r="O17" s="506"/>
      <c r="P17" s="506"/>
      <c r="Q17" s="506"/>
      <c r="R17" s="506"/>
      <c r="S17" s="506"/>
      <c r="T17" s="120"/>
    </row>
    <row r="18" spans="2:20" ht="15.75" customHeight="1" x14ac:dyDescent="0.25">
      <c r="B18" s="34">
        <v>2</v>
      </c>
      <c r="C18" s="222">
        <v>2</v>
      </c>
      <c r="D18" s="129"/>
      <c r="E18" s="459" t="s">
        <v>343</v>
      </c>
      <c r="F18" s="459">
        <v>2</v>
      </c>
      <c r="G18" s="459" t="s">
        <v>340</v>
      </c>
      <c r="H18" s="460"/>
      <c r="I18" s="459" t="s">
        <v>350</v>
      </c>
      <c r="K18" s="119"/>
      <c r="L18" s="506"/>
      <c r="M18" s="506"/>
      <c r="N18" s="506"/>
      <c r="O18" s="506"/>
      <c r="P18" s="506"/>
      <c r="Q18" s="506"/>
      <c r="R18" s="506"/>
      <c r="S18" s="506"/>
      <c r="T18" s="120"/>
    </row>
    <row r="19" spans="2:20" ht="15.75" customHeight="1" x14ac:dyDescent="0.25">
      <c r="B19" s="34">
        <v>3</v>
      </c>
      <c r="C19" s="222">
        <v>3</v>
      </c>
      <c r="D19" s="129"/>
      <c r="E19" s="459" t="s">
        <v>344</v>
      </c>
      <c r="F19" s="459">
        <v>5</v>
      </c>
      <c r="G19" s="459" t="s">
        <v>340</v>
      </c>
      <c r="H19" s="460"/>
      <c r="I19" s="459" t="s">
        <v>351</v>
      </c>
      <c r="K19" s="50"/>
      <c r="L19" s="51"/>
      <c r="M19" s="51"/>
      <c r="N19" s="51"/>
      <c r="O19" s="51"/>
      <c r="P19" s="51"/>
      <c r="Q19" s="51"/>
      <c r="R19" s="51"/>
      <c r="S19" s="51"/>
      <c r="T19" s="52"/>
    </row>
    <row r="20" spans="2:20" ht="15.75" customHeight="1" x14ac:dyDescent="0.25">
      <c r="B20" s="34">
        <v>4</v>
      </c>
      <c r="C20" s="222">
        <v>4</v>
      </c>
      <c r="D20" s="129"/>
      <c r="E20" s="459" t="s">
        <v>345</v>
      </c>
      <c r="F20" s="459">
        <v>5</v>
      </c>
      <c r="G20" s="459" t="s">
        <v>340</v>
      </c>
      <c r="H20" s="460"/>
      <c r="I20" s="459" t="s">
        <v>352</v>
      </c>
      <c r="K20" s="50"/>
      <c r="L20" s="51"/>
      <c r="M20" s="507" t="s">
        <v>157</v>
      </c>
      <c r="N20" s="507"/>
      <c r="O20" s="507"/>
      <c r="P20" s="507"/>
      <c r="Q20" s="507"/>
      <c r="R20" s="507"/>
      <c r="S20" s="51"/>
      <c r="T20" s="52"/>
    </row>
    <row r="21" spans="2:20" ht="15.75" customHeight="1" x14ac:dyDescent="0.25">
      <c r="B21" s="34">
        <v>5</v>
      </c>
      <c r="C21" s="222">
        <v>5</v>
      </c>
      <c r="D21" s="129" t="s">
        <v>370</v>
      </c>
      <c r="E21" s="459" t="s">
        <v>346</v>
      </c>
      <c r="F21" s="459">
        <v>4</v>
      </c>
      <c r="G21" s="459" t="s">
        <v>342</v>
      </c>
      <c r="H21" s="460"/>
      <c r="I21" s="459" t="s">
        <v>353</v>
      </c>
      <c r="K21" s="50"/>
      <c r="L21" s="51"/>
      <c r="M21" s="507"/>
      <c r="N21" s="507"/>
      <c r="O21" s="507"/>
      <c r="P21" s="507"/>
      <c r="Q21" s="507"/>
      <c r="R21" s="507"/>
      <c r="S21" s="51"/>
      <c r="T21" s="52"/>
    </row>
    <row r="22" spans="2:20" ht="15.75" customHeight="1" x14ac:dyDescent="0.25">
      <c r="B22" s="34">
        <v>6</v>
      </c>
      <c r="C22" s="222">
        <v>6</v>
      </c>
      <c r="D22" s="129"/>
      <c r="E22" s="459" t="s">
        <v>347</v>
      </c>
      <c r="F22" s="459">
        <v>4</v>
      </c>
      <c r="G22" s="459" t="s">
        <v>340</v>
      </c>
      <c r="H22" s="460"/>
      <c r="I22" s="459" t="s">
        <v>354</v>
      </c>
      <c r="K22" s="50"/>
      <c r="L22" s="51"/>
      <c r="M22" s="121"/>
      <c r="N22" s="121"/>
      <c r="O22" s="121"/>
      <c r="P22" s="121"/>
      <c r="Q22" s="121"/>
      <c r="R22" s="121"/>
      <c r="S22" s="51"/>
      <c r="T22" s="52"/>
    </row>
    <row r="23" spans="2:20" ht="15.75" customHeight="1" x14ac:dyDescent="0.25">
      <c r="B23" s="34">
        <v>7</v>
      </c>
      <c r="C23" s="222">
        <v>7</v>
      </c>
      <c r="D23" s="129"/>
      <c r="E23" s="459" t="s">
        <v>348</v>
      </c>
      <c r="F23" s="459">
        <v>3</v>
      </c>
      <c r="G23" s="459" t="s">
        <v>340</v>
      </c>
      <c r="H23" s="462"/>
      <c r="I23" s="459" t="s">
        <v>355</v>
      </c>
      <c r="K23" s="50"/>
      <c r="L23" s="51"/>
      <c r="M23" s="507" t="s">
        <v>158</v>
      </c>
      <c r="N23" s="507"/>
      <c r="O23" s="507"/>
      <c r="P23" s="507"/>
      <c r="Q23" s="507"/>
      <c r="R23" s="507"/>
      <c r="S23" s="51"/>
      <c r="T23" s="52"/>
    </row>
    <row r="24" spans="2:20" ht="15.75" customHeight="1" thickBot="1" x14ac:dyDescent="0.3">
      <c r="B24" s="35">
        <v>8</v>
      </c>
      <c r="C24" s="384">
        <v>8</v>
      </c>
      <c r="D24" s="130"/>
      <c r="E24" s="459" t="s">
        <v>356</v>
      </c>
      <c r="F24" s="459">
        <v>5</v>
      </c>
      <c r="G24" s="459" t="s">
        <v>342</v>
      </c>
      <c r="H24" s="461"/>
      <c r="I24" s="459" t="s">
        <v>364</v>
      </c>
      <c r="K24" s="53"/>
      <c r="L24" s="54"/>
      <c r="M24" s="507"/>
      <c r="N24" s="507"/>
      <c r="O24" s="507"/>
      <c r="P24" s="507"/>
      <c r="Q24" s="507"/>
      <c r="R24" s="507"/>
      <c r="S24" s="54"/>
      <c r="T24" s="55"/>
    </row>
    <row r="25" spans="2:20" ht="15.75" customHeight="1" thickTop="1" thickBot="1" x14ac:dyDescent="0.3">
      <c r="B25" s="359"/>
      <c r="C25" s="346">
        <f>8-COUNTBLANK($C$17:$C$24)</f>
        <v>8</v>
      </c>
      <c r="D25" s="359"/>
      <c r="E25" s="359"/>
      <c r="F25" s="346">
        <f>8-COUNTBLANK($H$17:$H$24)</f>
        <v>0</v>
      </c>
      <c r="G25" s="359"/>
      <c r="H25" s="359"/>
      <c r="I25" s="359"/>
      <c r="K25" s="56"/>
      <c r="L25" s="57"/>
      <c r="M25" s="57"/>
      <c r="N25" s="57"/>
      <c r="O25" s="57"/>
      <c r="P25" s="57"/>
      <c r="Q25" s="57"/>
      <c r="R25" s="57"/>
      <c r="S25" s="57"/>
      <c r="T25" s="58"/>
    </row>
    <row r="26" spans="2:20" ht="15.75" customHeight="1" thickTop="1" thickBot="1" x14ac:dyDescent="0.3">
      <c r="B26" s="503" t="str">
        <f>IF(Prépa!$O$32&lt;&gt;""," Liste "&amp;Prépa!$O$32,"")</f>
        <v xml:space="preserve"> Liste Nat 2B Nord</v>
      </c>
      <c r="C26" s="503"/>
      <c r="D26" s="503"/>
      <c r="E26" s="503"/>
      <c r="F26" s="503"/>
      <c r="G26" s="503"/>
      <c r="H26" s="503"/>
      <c r="I26" s="503"/>
      <c r="M26" s="219">
        <v>1</v>
      </c>
    </row>
    <row r="27" spans="2:20" ht="15.75" customHeight="1" thickTop="1" x14ac:dyDescent="0.25">
      <c r="B27" s="503"/>
      <c r="C27" s="503"/>
      <c r="D27" s="503"/>
      <c r="E27" s="503"/>
      <c r="F27" s="503"/>
      <c r="G27" s="503"/>
      <c r="H27" s="503"/>
      <c r="I27" s="503"/>
      <c r="L27" s="60"/>
      <c r="M27" s="132"/>
      <c r="N27" s="61"/>
      <c r="O27" s="61"/>
      <c r="P27" s="61"/>
      <c r="Q27" s="61"/>
      <c r="R27" s="61"/>
      <c r="S27" s="62"/>
    </row>
    <row r="28" spans="2:20" ht="15.75" customHeight="1" x14ac:dyDescent="0.25">
      <c r="L28" s="64"/>
      <c r="M28" s="510" t="s">
        <v>159</v>
      </c>
      <c r="N28" s="510"/>
      <c r="O28" s="510"/>
      <c r="P28" s="510"/>
      <c r="Q28" s="510"/>
      <c r="R28" s="510"/>
      <c r="S28" s="65"/>
    </row>
    <row r="29" spans="2:20" ht="15.75" customHeight="1" x14ac:dyDescent="0.25">
      <c r="B29" s="32"/>
      <c r="C29" s="32" t="s">
        <v>86</v>
      </c>
      <c r="D29" s="32" t="s">
        <v>219</v>
      </c>
      <c r="E29" s="32" t="s">
        <v>87</v>
      </c>
      <c r="F29" s="32" t="s">
        <v>213</v>
      </c>
      <c r="G29" s="32" t="s">
        <v>214</v>
      </c>
      <c r="H29" s="32" t="s">
        <v>220</v>
      </c>
      <c r="I29" s="33" t="s">
        <v>89</v>
      </c>
      <c r="L29" s="66"/>
      <c r="M29" s="510"/>
      <c r="N29" s="510"/>
      <c r="O29" s="510"/>
      <c r="P29" s="510"/>
      <c r="Q29" s="510"/>
      <c r="R29" s="510"/>
      <c r="S29" s="67"/>
      <c r="T29" s="78"/>
    </row>
    <row r="30" spans="2:20" ht="15.75" customHeight="1" x14ac:dyDescent="0.25">
      <c r="B30" s="34">
        <v>1</v>
      </c>
      <c r="C30" s="345">
        <v>9</v>
      </c>
      <c r="D30" s="129"/>
      <c r="E30" s="459" t="s">
        <v>357</v>
      </c>
      <c r="F30" s="459">
        <v>1</v>
      </c>
      <c r="G30" s="459" t="s">
        <v>342</v>
      </c>
      <c r="H30" s="129"/>
      <c r="I30" s="459" t="s">
        <v>364</v>
      </c>
      <c r="L30" s="66"/>
      <c r="M30" s="69"/>
      <c r="N30" s="69"/>
      <c r="O30" s="69"/>
      <c r="P30" s="69"/>
      <c r="Q30" s="69"/>
      <c r="R30" s="69"/>
      <c r="S30" s="67"/>
      <c r="T30" s="46"/>
    </row>
    <row r="31" spans="2:20" ht="15.75" customHeight="1" x14ac:dyDescent="0.25">
      <c r="B31" s="34">
        <v>2</v>
      </c>
      <c r="C31" s="222">
        <v>10</v>
      </c>
      <c r="D31" s="129"/>
      <c r="E31" s="459" t="s">
        <v>358</v>
      </c>
      <c r="F31" s="459">
        <v>5</v>
      </c>
      <c r="G31" s="459" t="s">
        <v>340</v>
      </c>
      <c r="H31" s="129"/>
      <c r="I31" s="459" t="s">
        <v>365</v>
      </c>
      <c r="L31" s="66"/>
      <c r="M31" s="72"/>
      <c r="N31" s="510" t="s">
        <v>160</v>
      </c>
      <c r="O31" s="510"/>
      <c r="P31" s="510"/>
      <c r="Q31" s="510"/>
      <c r="R31" s="69"/>
      <c r="S31" s="67"/>
      <c r="T31" s="46"/>
    </row>
    <row r="32" spans="2:20" ht="15.75" customHeight="1" x14ac:dyDescent="0.25">
      <c r="B32" s="34">
        <v>3</v>
      </c>
      <c r="C32" s="222">
        <v>11</v>
      </c>
      <c r="D32" s="129"/>
      <c r="E32" s="459" t="s">
        <v>359</v>
      </c>
      <c r="F32" s="459">
        <v>3</v>
      </c>
      <c r="G32" s="459" t="s">
        <v>342</v>
      </c>
      <c r="H32" s="129"/>
      <c r="I32" s="459" t="s">
        <v>366</v>
      </c>
      <c r="L32" s="73"/>
      <c r="M32" s="72"/>
      <c r="N32" s="510"/>
      <c r="O32" s="510"/>
      <c r="P32" s="510"/>
      <c r="Q32" s="510"/>
      <c r="R32" s="69"/>
      <c r="S32" s="67"/>
      <c r="T32" s="46"/>
    </row>
    <row r="33" spans="2:20" ht="15.75" customHeight="1" thickBot="1" x14ac:dyDescent="0.3">
      <c r="B33" s="34">
        <v>4</v>
      </c>
      <c r="C33" s="222">
        <v>12</v>
      </c>
      <c r="D33" s="129"/>
      <c r="E33" s="459" t="s">
        <v>360</v>
      </c>
      <c r="F33" s="459">
        <v>2</v>
      </c>
      <c r="G33" s="459" t="s">
        <v>342</v>
      </c>
      <c r="H33" s="129"/>
      <c r="I33" s="459" t="s">
        <v>366</v>
      </c>
      <c r="L33" s="75"/>
      <c r="M33" s="76"/>
      <c r="N33" s="76"/>
      <c r="O33" s="76"/>
      <c r="P33" s="76"/>
      <c r="Q33" s="76"/>
      <c r="R33" s="76"/>
      <c r="S33" s="77"/>
      <c r="T33" s="48"/>
    </row>
    <row r="34" spans="2:20" ht="15.75" customHeight="1" thickTop="1" x14ac:dyDescent="0.25">
      <c r="B34" s="34">
        <v>5</v>
      </c>
      <c r="C34" s="222">
        <v>13</v>
      </c>
      <c r="D34" s="129"/>
      <c r="E34" s="459" t="s">
        <v>361</v>
      </c>
      <c r="F34" s="459">
        <v>3</v>
      </c>
      <c r="G34" s="459" t="s">
        <v>340</v>
      </c>
      <c r="H34" s="129"/>
      <c r="I34" s="459" t="s">
        <v>350</v>
      </c>
      <c r="L34" s="46"/>
      <c r="M34" s="46"/>
      <c r="N34" s="46"/>
      <c r="O34" s="49"/>
      <c r="P34" s="49"/>
      <c r="Q34" s="47"/>
      <c r="R34" s="47"/>
      <c r="S34" s="47"/>
      <c r="T34" s="70"/>
    </row>
    <row r="35" spans="2:20" ht="15.75" customHeight="1" x14ac:dyDescent="0.25">
      <c r="B35" s="34">
        <v>6</v>
      </c>
      <c r="C35" s="222">
        <v>14</v>
      </c>
      <c r="D35" s="129"/>
      <c r="E35" s="459" t="s">
        <v>369</v>
      </c>
      <c r="F35" s="459">
        <v>4</v>
      </c>
      <c r="G35" s="459" t="s">
        <v>340</v>
      </c>
      <c r="H35" s="129"/>
      <c r="I35" s="459" t="s">
        <v>354</v>
      </c>
      <c r="J35" s="36"/>
      <c r="L35" s="46"/>
      <c r="M35" s="46"/>
      <c r="N35" s="46"/>
      <c r="O35" s="46"/>
      <c r="P35" s="46"/>
      <c r="Q35" s="46"/>
      <c r="R35" s="46"/>
      <c r="S35" s="46"/>
      <c r="T35" s="46"/>
    </row>
    <row r="36" spans="2:20" ht="15.75" customHeight="1" x14ac:dyDescent="0.25">
      <c r="B36" s="34">
        <v>7</v>
      </c>
      <c r="C36" s="222">
        <v>15</v>
      </c>
      <c r="D36" s="129"/>
      <c r="E36" s="459" t="s">
        <v>362</v>
      </c>
      <c r="F36" s="459">
        <v>3</v>
      </c>
      <c r="G36" s="459" t="s">
        <v>340</v>
      </c>
      <c r="H36" s="129"/>
      <c r="I36" s="459" t="s">
        <v>367</v>
      </c>
      <c r="L36" s="48"/>
      <c r="M36" s="48"/>
      <c r="N36" s="48"/>
      <c r="O36" s="68"/>
      <c r="P36" s="68"/>
      <c r="Q36" s="68"/>
      <c r="R36" s="68"/>
      <c r="S36" s="68"/>
      <c r="T36" s="46"/>
    </row>
    <row r="37" spans="2:20" ht="15.75" customHeight="1" thickBot="1" x14ac:dyDescent="0.3">
      <c r="B37" s="35">
        <v>8</v>
      </c>
      <c r="C37" s="384">
        <v>16</v>
      </c>
      <c r="D37" s="130" t="s">
        <v>370</v>
      </c>
      <c r="E37" s="459" t="s">
        <v>363</v>
      </c>
      <c r="F37" s="459">
        <v>5</v>
      </c>
      <c r="G37" s="459" t="s">
        <v>342</v>
      </c>
      <c r="H37" s="130"/>
      <c r="I37" s="459" t="s">
        <v>368</v>
      </c>
      <c r="L37" s="70"/>
      <c r="M37" s="70"/>
      <c r="N37" s="70"/>
      <c r="O37" s="70"/>
      <c r="P37" s="70"/>
      <c r="Q37" s="70"/>
      <c r="R37" s="70"/>
      <c r="S37" s="70"/>
      <c r="T37" s="46"/>
    </row>
    <row r="38" spans="2:20" ht="15.75" customHeight="1" thickTop="1" thickBot="1" x14ac:dyDescent="0.3">
      <c r="B38" s="359"/>
      <c r="C38" s="346">
        <f>8-COUNTBLANK($C$30:$C$37)</f>
        <v>8</v>
      </c>
      <c r="D38" s="359"/>
      <c r="E38" s="359"/>
      <c r="F38" s="346">
        <f>8-COUNTBLANK($H$30:$H$37)</f>
        <v>0</v>
      </c>
      <c r="G38" s="359"/>
      <c r="H38" s="359"/>
      <c r="I38" s="359"/>
    </row>
    <row r="39" spans="2:20" ht="15.75" customHeight="1" thickTop="1" thickBot="1" x14ac:dyDescent="0.3">
      <c r="B39" s="359"/>
      <c r="C39" s="347"/>
      <c r="D39" s="359"/>
      <c r="E39" s="359"/>
      <c r="F39" s="359"/>
      <c r="G39" s="359"/>
      <c r="H39" s="504" t="str">
        <f>IF(Prépa!E33&lt;&gt;"",Prépa!E33,"")</f>
        <v>Nico Angenon</v>
      </c>
      <c r="I39" s="505"/>
    </row>
    <row r="40" spans="2:20" ht="15.75" customHeight="1" thickTop="1" x14ac:dyDescent="0.25">
      <c r="B40" s="359"/>
      <c r="C40" s="359"/>
      <c r="D40" s="359"/>
      <c r="E40" s="359"/>
      <c r="F40" s="359"/>
      <c r="G40" s="359"/>
      <c r="H40" s="359"/>
      <c r="I40" s="359"/>
    </row>
    <row r="41" spans="2:20" ht="15.75" customHeight="1" x14ac:dyDescent="0.25">
      <c r="B41" s="359"/>
      <c r="D41" s="359"/>
      <c r="E41" s="359"/>
      <c r="G41" s="359"/>
      <c r="I41" s="359"/>
    </row>
    <row r="42" spans="2:20" ht="15.75" customHeight="1" x14ac:dyDescent="0.25">
      <c r="B42" s="359"/>
      <c r="D42" s="359"/>
      <c r="F42" s="359"/>
    </row>
    <row r="43" spans="2:20" ht="15.75" customHeight="1" x14ac:dyDescent="0.25">
      <c r="B43" s="359"/>
      <c r="C43" s="347"/>
      <c r="D43" s="359"/>
      <c r="E43" s="359"/>
      <c r="F43" s="359"/>
      <c r="G43" s="359"/>
    </row>
    <row r="44" spans="2:20" ht="15.75" customHeight="1" x14ac:dyDescent="0.25">
      <c r="B44" s="359"/>
      <c r="C44" s="347"/>
      <c r="D44" s="359"/>
      <c r="E44" s="359"/>
      <c r="F44" s="359"/>
      <c r="G44" s="359"/>
      <c r="H44" s="359"/>
      <c r="I44" s="359"/>
    </row>
    <row r="45" spans="2:20" ht="15.75" customHeight="1" x14ac:dyDescent="0.25">
      <c r="B45" s="359"/>
      <c r="C45" s="347"/>
      <c r="D45" s="359"/>
      <c r="E45" s="359"/>
      <c r="F45" s="359"/>
      <c r="G45" s="359"/>
      <c r="H45" s="359"/>
      <c r="I45" s="359"/>
    </row>
    <row r="47" spans="2:20" ht="15.75" customHeight="1" x14ac:dyDescent="0.25">
      <c r="O47" s="46"/>
      <c r="P47" s="46"/>
      <c r="Q47" s="46"/>
      <c r="R47" s="46"/>
      <c r="S47" s="46"/>
      <c r="T47" s="46"/>
    </row>
  </sheetData>
  <sheetProtection password="CD17" sheet="1" objects="1" scenarios="1" formatCells="0" selectLockedCells="1"/>
  <mergeCells count="11">
    <mergeCell ref="B6:I7"/>
    <mergeCell ref="B8:I9"/>
    <mergeCell ref="B13:I14"/>
    <mergeCell ref="H39:I39"/>
    <mergeCell ref="L17:S18"/>
    <mergeCell ref="M20:R21"/>
    <mergeCell ref="M23:R24"/>
    <mergeCell ref="B11:I11"/>
    <mergeCell ref="B26:I27"/>
    <mergeCell ref="M28:R29"/>
    <mergeCell ref="N31:Q32"/>
  </mergeCells>
  <conditionalFormatting sqref="E17:G23">
    <cfRule type="expression" dxfId="261" priority="29">
      <formula>#REF!="NJ"</formula>
    </cfRule>
    <cfRule type="expression" dxfId="260" priority="30">
      <formula>#REF!="R"</formula>
    </cfRule>
    <cfRule type="expression" dxfId="259" priority="31">
      <formula>#REF!="D"</formula>
    </cfRule>
    <cfRule type="expression" dxfId="258" priority="32">
      <formula>#REF!="M"</formula>
    </cfRule>
  </conditionalFormatting>
  <conditionalFormatting sqref="I17:I23">
    <cfRule type="expression" dxfId="257" priority="25">
      <formula>#REF!="NJ"</formula>
    </cfRule>
    <cfRule type="expression" dxfId="256" priority="26">
      <formula>#REF!="R"</formula>
    </cfRule>
    <cfRule type="expression" dxfId="255" priority="27">
      <formula>#REF!="D"</formula>
    </cfRule>
    <cfRule type="expression" dxfId="254" priority="28">
      <formula>#REF!="M"</formula>
    </cfRule>
  </conditionalFormatting>
  <conditionalFormatting sqref="E37:G37 E30:G35">
    <cfRule type="expression" dxfId="253" priority="21">
      <formula>#REF!="NJ"</formula>
    </cfRule>
    <cfRule type="expression" dxfId="252" priority="22">
      <formula>#REF!="R"</formula>
    </cfRule>
    <cfRule type="expression" dxfId="251" priority="23">
      <formula>#REF!="D"</formula>
    </cfRule>
    <cfRule type="expression" dxfId="250" priority="24">
      <formula>#REF!="M"</formula>
    </cfRule>
  </conditionalFormatting>
  <conditionalFormatting sqref="E36:G36">
    <cfRule type="expression" dxfId="249" priority="17">
      <formula>#REF!="NJ"</formula>
    </cfRule>
    <cfRule type="expression" dxfId="248" priority="18">
      <formula>#REF!="R"</formula>
    </cfRule>
    <cfRule type="expression" dxfId="247" priority="19">
      <formula>#REF!="D"</formula>
    </cfRule>
    <cfRule type="expression" dxfId="246" priority="20">
      <formula>#REF!="M"</formula>
    </cfRule>
  </conditionalFormatting>
  <conditionalFormatting sqref="I37 I30:I35">
    <cfRule type="expression" dxfId="245" priority="13">
      <formula>#REF!="NJ"</formula>
    </cfRule>
    <cfRule type="expression" dxfId="244" priority="14">
      <formula>#REF!="R"</formula>
    </cfRule>
    <cfRule type="expression" dxfId="243" priority="15">
      <formula>#REF!="D"</formula>
    </cfRule>
    <cfRule type="expression" dxfId="242" priority="16">
      <formula>#REF!="M"</formula>
    </cfRule>
  </conditionalFormatting>
  <conditionalFormatting sqref="I36">
    <cfRule type="expression" dxfId="241" priority="9">
      <formula>#REF!="NJ"</formula>
    </cfRule>
    <cfRule type="expression" dxfId="240" priority="10">
      <formula>#REF!="R"</formula>
    </cfRule>
    <cfRule type="expression" dxfId="239" priority="11">
      <formula>#REF!="D"</formula>
    </cfRule>
    <cfRule type="expression" dxfId="238" priority="12">
      <formula>#REF!="M"</formula>
    </cfRule>
  </conditionalFormatting>
  <conditionalFormatting sqref="E24:G24">
    <cfRule type="expression" dxfId="237" priority="5">
      <formula>#REF!="NJ"</formula>
    </cfRule>
    <cfRule type="expression" dxfId="236" priority="6">
      <formula>#REF!="R"</formula>
    </cfRule>
    <cfRule type="expression" dxfId="235" priority="7">
      <formula>#REF!="D"</formula>
    </cfRule>
    <cfRule type="expression" dxfId="234" priority="8">
      <formula>#REF!="M"</formula>
    </cfRule>
  </conditionalFormatting>
  <conditionalFormatting sqref="I24">
    <cfRule type="expression" dxfId="233" priority="1">
      <formula>#REF!="NJ"</formula>
    </cfRule>
    <cfRule type="expression" dxfId="232" priority="2">
      <formula>#REF!="R"</formula>
    </cfRule>
    <cfRule type="expression" dxfId="231" priority="3">
      <formula>#REF!="D"</formula>
    </cfRule>
    <cfRule type="expression" dxfId="230" priority="4">
      <formula>#REF!="M"</formula>
    </cfRule>
  </conditionalFormatting>
  <printOptions horizontalCentered="1"/>
  <pageMargins left="0.19685039370078741" right="0.19685039370078741" top="0.15748031496062992" bottom="0.15748031496062992" header="0.31496062992125984" footer="0.31496062992125984"/>
  <pageSetup paperSize="9" scale="93"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FF00"/>
    <pageSetUpPr fitToPage="1"/>
  </sheetPr>
  <dimension ref="B1:AM42"/>
  <sheetViews>
    <sheetView showGridLines="0" topLeftCell="L26" workbookViewId="0">
      <selection activeCell="P39" sqref="P39"/>
    </sheetView>
  </sheetViews>
  <sheetFormatPr baseColWidth="10" defaultColWidth="4.625" defaultRowHeight="16.5" customHeight="1" x14ac:dyDescent="0.25"/>
  <cols>
    <col min="1" max="16384" width="4.625" style="375"/>
  </cols>
  <sheetData>
    <row r="1" spans="2:39" ht="16.5" customHeight="1" x14ac:dyDescent="0.25">
      <c r="E1" s="214" t="str">
        <f>"    "&amp;Prépa!$C$1</f>
        <v xml:space="preserve">    FEDERATION FRANCAISE</v>
      </c>
      <c r="F1" s="216"/>
      <c r="AH1" s="438" t="str">
        <f>IF(Prépa!$O$92&lt;&gt;0,"Saison "&amp;Prépa!$O$92,"")</f>
        <v>Saison 2017 - 2018</v>
      </c>
    </row>
    <row r="2" spans="2:39" ht="16.5" customHeight="1" x14ac:dyDescent="0.25">
      <c r="E2" s="214" t="str">
        <f>"     "&amp;Prépa!$C$2</f>
        <v xml:space="preserve">     HANDISPORT</v>
      </c>
      <c r="F2" s="216"/>
      <c r="AH2" s="438" t="str">
        <f>IF(Prépa!$O$79&lt;&gt;0,Prépa!$O$79,"")</f>
        <v>2ème Tour</v>
      </c>
    </row>
    <row r="3" spans="2:39" ht="16.5" customHeight="1" x14ac:dyDescent="0.25">
      <c r="B3" s="516" t="str">
        <f>IF(Prépa!$O$10&lt;&gt;0,Prépa!$O$10,"")</f>
        <v>Critérium Fédéral</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row>
    <row r="4" spans="2:39" ht="16.5" customHeight="1" x14ac:dyDescent="0.25">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row>
    <row r="6" spans="2:39" ht="16.5" customHeight="1" x14ac:dyDescent="0.25">
      <c r="B6" s="502" t="str">
        <f>IF(Prépa!$D$14&lt;&gt;0,Prépa!$D$14,"")&amp;IF(Prépa!$K$110&lt;&gt;0," - "&amp;Prépa!$K$110,"")</f>
        <v>TOURS - 10 Fevrier 2018</v>
      </c>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row>
    <row r="7" spans="2:39" ht="16.5" customHeight="1" x14ac:dyDescent="0.25">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row>
    <row r="8" spans="2:39" ht="16.5" customHeight="1" x14ac:dyDescent="0.25">
      <c r="B8" s="37"/>
      <c r="C8" s="37"/>
      <c r="D8" s="37"/>
      <c r="E8" s="37"/>
      <c r="F8" s="37"/>
      <c r="G8" s="37"/>
      <c r="H8" s="37"/>
      <c r="I8" s="37"/>
    </row>
    <row r="9" spans="2:39" ht="16.5" customHeight="1" x14ac:dyDescent="0.25">
      <c r="B9" s="503" t="str">
        <f>IF(Prépa!$O$29&lt;&gt;"",Prépa!$O$29,"")&amp;"  -  "&amp;IF(Prépa!$O$32&lt;&gt;"",Prépa!$O$32,"")</f>
        <v>Nat 2A Nord  -  Nat 2B Nord</v>
      </c>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row>
    <row r="10" spans="2:39" ht="16.5" customHeight="1" thickBot="1" x14ac:dyDescent="0.3">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row>
    <row r="11" spans="2:39" ht="16.5" customHeight="1" thickTop="1" x14ac:dyDescent="0.25">
      <c r="B11" s="439"/>
      <c r="C11" s="220"/>
      <c r="D11" s="220"/>
      <c r="E11" s="220"/>
      <c r="F11" s="220"/>
      <c r="G11" s="220"/>
      <c r="H11" s="220"/>
      <c r="I11" s="220"/>
      <c r="J11" s="220"/>
      <c r="K11" s="220"/>
      <c r="L11" s="220"/>
      <c r="M11" s="220"/>
      <c r="N11" s="220"/>
      <c r="O11" s="523"/>
      <c r="P11" s="524"/>
      <c r="Q11" s="524"/>
      <c r="R11" s="524"/>
      <c r="S11" s="524"/>
      <c r="T11" s="524"/>
      <c r="U11" s="524"/>
      <c r="V11" s="524"/>
      <c r="W11" s="524"/>
      <c r="X11" s="524"/>
      <c r="Y11" s="524"/>
      <c r="Z11" s="524"/>
      <c r="AA11" s="374"/>
      <c r="AB11" s="530" t="s">
        <v>227</v>
      </c>
      <c r="AC11" s="531"/>
      <c r="AD11" s="531"/>
      <c r="AE11" s="531"/>
      <c r="AF11" s="531"/>
      <c r="AG11" s="532"/>
      <c r="AH11" s="374"/>
      <c r="AI11" s="374"/>
      <c r="AJ11" s="374"/>
      <c r="AK11" s="374"/>
      <c r="AL11" s="374"/>
      <c r="AM11" s="374"/>
    </row>
    <row r="12" spans="2:39" ht="16.5" customHeight="1" x14ac:dyDescent="0.25">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374"/>
      <c r="AB12" s="533"/>
      <c r="AC12" s="534"/>
      <c r="AD12" s="534"/>
      <c r="AE12" s="534"/>
      <c r="AF12" s="534"/>
      <c r="AG12" s="535"/>
      <c r="AH12" s="374"/>
      <c r="AI12" s="374"/>
      <c r="AJ12" s="374"/>
      <c r="AK12" s="374"/>
      <c r="AL12" s="374"/>
      <c r="AM12" s="374"/>
    </row>
    <row r="13" spans="2:39" ht="16.5" customHeight="1" x14ac:dyDescent="0.25">
      <c r="C13" s="376"/>
      <c r="D13" s="376"/>
      <c r="E13" s="376"/>
      <c r="F13" s="376"/>
      <c r="G13" s="376"/>
      <c r="H13" s="376"/>
      <c r="I13" s="376"/>
      <c r="J13" s="376"/>
      <c r="K13" s="376"/>
      <c r="L13" s="376"/>
      <c r="M13" s="376"/>
      <c r="N13" s="376"/>
      <c r="O13" s="376"/>
      <c r="Z13" s="376"/>
      <c r="AA13" s="376"/>
      <c r="AB13" s="536"/>
      <c r="AC13" s="537"/>
      <c r="AD13" s="537"/>
      <c r="AE13" s="537"/>
      <c r="AF13" s="537"/>
      <c r="AG13" s="538"/>
      <c r="AH13" s="376"/>
      <c r="AI13" s="376"/>
      <c r="AJ13" s="376"/>
      <c r="AK13" s="376"/>
      <c r="AL13" s="376"/>
      <c r="AM13" s="376"/>
    </row>
    <row r="14" spans="2:39" ht="16.5" customHeight="1" x14ac:dyDescent="0.25">
      <c r="B14" s="376"/>
      <c r="C14" s="376"/>
      <c r="D14" s="376"/>
      <c r="E14" s="376"/>
      <c r="F14" s="376"/>
      <c r="G14" s="376"/>
      <c r="H14" s="376"/>
      <c r="I14" s="376"/>
      <c r="J14" s="376"/>
      <c r="K14" s="376"/>
      <c r="L14" s="376"/>
      <c r="M14" s="376"/>
      <c r="N14" s="376"/>
      <c r="O14" s="376"/>
      <c r="P14" s="529" t="s">
        <v>226</v>
      </c>
      <c r="Q14" s="529"/>
      <c r="R14" s="529"/>
      <c r="S14" s="529"/>
      <c r="T14" s="529"/>
      <c r="U14" s="529"/>
      <c r="V14" s="529"/>
      <c r="W14" s="529"/>
      <c r="X14" s="529"/>
      <c r="Y14" s="529"/>
      <c r="Z14" s="376"/>
      <c r="AA14" s="376"/>
      <c r="AB14" s="520" t="s">
        <v>215</v>
      </c>
      <c r="AC14" s="521"/>
      <c r="AD14" s="521"/>
      <c r="AE14" s="521"/>
      <c r="AF14" s="521"/>
      <c r="AG14" s="522"/>
      <c r="AH14" s="376"/>
      <c r="AI14" s="376"/>
      <c r="AJ14" s="376"/>
      <c r="AK14" s="376"/>
      <c r="AL14" s="376"/>
      <c r="AM14" s="376"/>
    </row>
    <row r="15" spans="2:39" ht="16.5" customHeight="1" x14ac:dyDescent="0.25">
      <c r="B15" s="220"/>
      <c r="C15" s="374"/>
      <c r="D15" s="374"/>
      <c r="Q15" s="221">
        <f>IF(Liste!$C$17&lt;&gt;"",Liste!$C$17,"")</f>
        <v>1</v>
      </c>
      <c r="R15" s="221">
        <f>IF(Liste!$C$18&lt;&gt;"",Liste!$C$18,"")</f>
        <v>2</v>
      </c>
      <c r="S15" s="221">
        <f>IF(Liste!$C$19&lt;&gt;"",Liste!$C$19,"")</f>
        <v>3</v>
      </c>
      <c r="T15" s="221">
        <f>IF(Liste!$C$20&lt;&gt;"",Liste!$C$20,"")</f>
        <v>4</v>
      </c>
      <c r="U15" s="221">
        <f>IF(Liste!$C$21&lt;&gt;"",Liste!$C$21,"")</f>
        <v>5</v>
      </c>
      <c r="V15" s="221">
        <f>IF(Liste!$C$22&lt;&gt;"",Liste!$C$22,"")</f>
        <v>6</v>
      </c>
      <c r="W15" s="221">
        <f>IF(Liste!$C$23&lt;&gt;"",Liste!$C$23,"")</f>
        <v>7</v>
      </c>
      <c r="X15" s="221">
        <f>IF(Liste!$C$24&lt;&gt;"",Liste!$C$24,"")</f>
        <v>8</v>
      </c>
      <c r="Y15" s="385"/>
      <c r="Z15" s="385"/>
      <c r="AA15" s="385"/>
      <c r="AB15" s="525" t="s">
        <v>228</v>
      </c>
      <c r="AC15" s="521"/>
      <c r="AD15" s="521"/>
      <c r="AE15" s="521"/>
      <c r="AF15" s="521"/>
      <c r="AG15" s="522"/>
      <c r="AH15" s="348"/>
      <c r="AI15" s="348"/>
      <c r="AJ15" s="348"/>
      <c r="AK15" s="374"/>
      <c r="AL15" s="374"/>
      <c r="AM15" s="374"/>
    </row>
    <row r="16" spans="2:39" ht="16.5" customHeight="1" x14ac:dyDescent="0.25">
      <c r="AB16" s="525" t="s">
        <v>216</v>
      </c>
      <c r="AC16" s="521"/>
      <c r="AD16" s="521"/>
      <c r="AE16" s="521"/>
      <c r="AF16" s="521"/>
      <c r="AG16" s="522"/>
    </row>
    <row r="17" spans="2:39" ht="16.5" customHeight="1" thickBot="1" x14ac:dyDescent="0.3">
      <c r="H17" s="511" t="s">
        <v>93</v>
      </c>
      <c r="I17" s="511"/>
      <c r="J17" s="511"/>
      <c r="K17" s="511"/>
      <c r="L17" s="511"/>
      <c r="M17" s="511"/>
      <c r="N17" s="127">
        <v>0</v>
      </c>
      <c r="O17" s="517" t="s">
        <v>290</v>
      </c>
      <c r="P17" s="518"/>
      <c r="Q17" s="518"/>
      <c r="R17" s="518"/>
      <c r="S17" s="518"/>
      <c r="T17" s="518"/>
      <c r="U17" s="518"/>
      <c r="V17" s="518"/>
      <c r="W17" s="518"/>
      <c r="X17" s="518"/>
      <c r="Y17" s="518"/>
      <c r="Z17" s="519"/>
      <c r="AB17" s="539" t="s">
        <v>229</v>
      </c>
      <c r="AC17" s="540"/>
      <c r="AD17" s="540"/>
      <c r="AE17" s="540"/>
      <c r="AF17" s="540"/>
      <c r="AG17" s="541"/>
      <c r="AH17" s="359"/>
      <c r="AI17" s="359"/>
      <c r="AJ17" s="359"/>
      <c r="AK17" s="359"/>
      <c r="AL17" s="359"/>
      <c r="AM17" s="359"/>
    </row>
    <row r="18" spans="2:39" ht="16.5" customHeight="1" x14ac:dyDescent="0.25">
      <c r="H18" s="511"/>
      <c r="I18" s="511"/>
      <c r="J18" s="511"/>
      <c r="K18" s="511"/>
      <c r="L18" s="511"/>
      <c r="M18" s="511"/>
      <c r="O18" s="38"/>
      <c r="P18" s="39" t="s">
        <v>90</v>
      </c>
      <c r="Q18" s="512" t="s">
        <v>91</v>
      </c>
      <c r="R18" s="512"/>
      <c r="S18" s="512"/>
      <c r="T18" s="512"/>
      <c r="U18" s="512"/>
      <c r="V18" s="512" t="s">
        <v>92</v>
      </c>
      <c r="W18" s="512"/>
      <c r="X18" s="512"/>
      <c r="Y18" s="512"/>
      <c r="Z18" s="513"/>
      <c r="AB18" s="542" t="s">
        <v>230</v>
      </c>
      <c r="AC18" s="543"/>
      <c r="AD18" s="543"/>
      <c r="AE18" s="543"/>
      <c r="AF18" s="543"/>
      <c r="AG18" s="544"/>
      <c r="AH18" s="377"/>
      <c r="AI18" s="377"/>
      <c r="AJ18" s="377"/>
      <c r="AK18" s="377"/>
      <c r="AL18" s="377"/>
      <c r="AM18" s="377"/>
    </row>
    <row r="19" spans="2:39" ht="16.5" customHeight="1" x14ac:dyDescent="0.25">
      <c r="M19" s="455">
        <v>0</v>
      </c>
      <c r="O19" s="40">
        <v>1</v>
      </c>
      <c r="P19" s="350">
        <v>1</v>
      </c>
      <c r="Q19" s="514" t="str">
        <f>IF($P$19&lt;&gt;"",VLOOKUP($P$19,Liste!$C$17:$I$24,3,FALSE),"")</f>
        <v>RUTLER Sébastien</v>
      </c>
      <c r="R19" s="514"/>
      <c r="S19" s="514"/>
      <c r="T19" s="514"/>
      <c r="U19" s="514"/>
      <c r="V19" s="514" t="str">
        <f>IF($P$19&lt;&gt;"",VLOOKUP($P$19,Liste!$C$17:$I$24,7,FALSE),"")</f>
        <v>PPN NEUVILLE EN FERRAIN</v>
      </c>
      <c r="W19" s="514"/>
      <c r="X19" s="514"/>
      <c r="Y19" s="514"/>
      <c r="Z19" s="515"/>
      <c r="AB19" s="525" t="s">
        <v>231</v>
      </c>
      <c r="AC19" s="521"/>
      <c r="AD19" s="521"/>
      <c r="AE19" s="521"/>
      <c r="AF19" s="521"/>
      <c r="AG19" s="522"/>
      <c r="AH19" s="377"/>
      <c r="AI19" s="377"/>
      <c r="AJ19" s="377"/>
      <c r="AK19" s="377"/>
      <c r="AL19" s="377"/>
      <c r="AM19" s="377"/>
    </row>
    <row r="20" spans="2:39" ht="16.5" customHeight="1" x14ac:dyDescent="0.25">
      <c r="I20" s="349"/>
      <c r="J20" s="511" t="s">
        <v>94</v>
      </c>
      <c r="K20" s="511"/>
      <c r="L20" s="511"/>
      <c r="M20" s="511"/>
      <c r="O20" s="41">
        <v>2</v>
      </c>
      <c r="P20" s="350">
        <v>2</v>
      </c>
      <c r="Q20" s="514" t="str">
        <f>IF($P$20&lt;&gt;"",VLOOKUP($P$20,Liste!$C$17:$I$24,3,FALSE),"")</f>
        <v>LE MOAL Bruno</v>
      </c>
      <c r="R20" s="514"/>
      <c r="S20" s="514"/>
      <c r="T20" s="514"/>
      <c r="U20" s="514"/>
      <c r="V20" s="514" t="str">
        <f>IF($P$20&lt;&gt;"",VLOOKUP($P$20,Liste!$C$17:$I$24,7,FALSE),"")</f>
        <v>F.O.L.C.L.O.</v>
      </c>
      <c r="W20" s="514"/>
      <c r="X20" s="514"/>
      <c r="Y20" s="514"/>
      <c r="Z20" s="515"/>
      <c r="AB20" s="525" t="s">
        <v>232</v>
      </c>
      <c r="AC20" s="521"/>
      <c r="AD20" s="521"/>
      <c r="AE20" s="521"/>
      <c r="AF20" s="521"/>
      <c r="AG20" s="522"/>
      <c r="AH20" s="377"/>
      <c r="AI20" s="377"/>
      <c r="AJ20" s="377"/>
      <c r="AK20" s="377"/>
      <c r="AL20" s="377"/>
      <c r="AM20" s="377"/>
    </row>
    <row r="21" spans="2:39" ht="16.5" customHeight="1" thickBot="1" x14ac:dyDescent="0.3">
      <c r="C21" s="349"/>
      <c r="D21" s="349"/>
      <c r="E21" s="349"/>
      <c r="F21" s="349"/>
      <c r="G21" s="349"/>
      <c r="H21" s="349"/>
      <c r="I21" s="349"/>
      <c r="J21" s="511"/>
      <c r="K21" s="511"/>
      <c r="L21" s="511"/>
      <c r="M21" s="511"/>
      <c r="O21" s="40">
        <v>3</v>
      </c>
      <c r="P21" s="350">
        <v>3</v>
      </c>
      <c r="Q21" s="514" t="str">
        <f>IF($P$21&lt;&gt;"",VLOOKUP($P$21,Liste!$C$17:$I$24,3,FALSE),"")</f>
        <v>PLET Victorien</v>
      </c>
      <c r="R21" s="514"/>
      <c r="S21" s="514"/>
      <c r="T21" s="514"/>
      <c r="U21" s="514"/>
      <c r="V21" s="514" t="str">
        <f>IF($P$21&lt;&gt;"",VLOOKUP($P$21,Liste!$C$17:$I$24,7,FALSE),"")</f>
        <v>US SAINT BERTHEVIN/SAINT LOUP</v>
      </c>
      <c r="W21" s="514"/>
      <c r="X21" s="514"/>
      <c r="Y21" s="514"/>
      <c r="Z21" s="515"/>
      <c r="AB21" s="539" t="s">
        <v>233</v>
      </c>
      <c r="AC21" s="540"/>
      <c r="AD21" s="540"/>
      <c r="AE21" s="540"/>
      <c r="AF21" s="540"/>
      <c r="AG21" s="541"/>
      <c r="AH21" s="377"/>
      <c r="AI21" s="377"/>
      <c r="AJ21" s="377"/>
      <c r="AK21" s="377"/>
      <c r="AL21" s="377"/>
      <c r="AM21" s="377"/>
    </row>
    <row r="22" spans="2:39" ht="16.5" customHeight="1" x14ac:dyDescent="0.25">
      <c r="B22" s="43"/>
      <c r="C22" s="43"/>
      <c r="D22" s="43"/>
      <c r="E22" s="43"/>
      <c r="F22" s="43"/>
      <c r="G22" s="43"/>
      <c r="H22" s="43"/>
      <c r="I22" s="43"/>
      <c r="O22" s="41">
        <v>4</v>
      </c>
      <c r="P22" s="350">
        <v>4</v>
      </c>
      <c r="Q22" s="514" t="str">
        <f>IF($P$22&lt;&gt;"",VLOOKUP($P$22,Liste!$C$17:$I$24,3,FALSE),"")</f>
        <v>DEFRENEIX Samuel</v>
      </c>
      <c r="R22" s="514"/>
      <c r="S22" s="514"/>
      <c r="T22" s="514"/>
      <c r="U22" s="514"/>
      <c r="V22" s="514" t="str">
        <f>IF($P$22&lt;&gt;"",VLOOKUP($P$22,Liste!$C$17:$I$24,7,FALSE),"")</f>
        <v>CTT DEOLS</v>
      </c>
      <c r="W22" s="514"/>
      <c r="X22" s="514"/>
      <c r="Y22" s="514"/>
      <c r="Z22" s="515"/>
      <c r="AA22" s="359"/>
      <c r="AB22" s="542" t="s">
        <v>234</v>
      </c>
      <c r="AC22" s="543"/>
      <c r="AD22" s="543"/>
      <c r="AE22" s="543"/>
      <c r="AF22" s="543"/>
      <c r="AG22" s="544"/>
      <c r="AH22" s="377"/>
      <c r="AI22" s="377"/>
      <c r="AJ22" s="377"/>
      <c r="AK22" s="377"/>
      <c r="AL22" s="377"/>
      <c r="AM22" s="377"/>
    </row>
    <row r="23" spans="2:39" ht="16.5" customHeight="1" x14ac:dyDescent="0.25">
      <c r="B23" s="359"/>
      <c r="C23" s="359"/>
      <c r="D23" s="359"/>
      <c r="E23" s="359"/>
      <c r="F23" s="359"/>
      <c r="G23" s="359"/>
      <c r="H23" s="359"/>
      <c r="I23" s="359"/>
      <c r="J23" s="359"/>
      <c r="K23" s="359"/>
      <c r="L23" s="359"/>
      <c r="M23" s="359"/>
      <c r="O23" s="40">
        <v>5</v>
      </c>
      <c r="P23" s="350">
        <v>5</v>
      </c>
      <c r="Q23" s="514" t="str">
        <f>IF($P$23&lt;&gt;"",VLOOKUP($P$23,Liste!$C$17:$I$24,3,FALSE),"")</f>
        <v>MANIER William</v>
      </c>
      <c r="R23" s="514"/>
      <c r="S23" s="514"/>
      <c r="T23" s="514"/>
      <c r="U23" s="514"/>
      <c r="V23" s="514" t="str">
        <f>IF($P$23&lt;&gt;"",VLOOKUP($P$23,Liste!$C$17:$I$24,7,FALSE),"")</f>
        <v>CGL SUD OISE TT</v>
      </c>
      <c r="W23" s="514"/>
      <c r="X23" s="514"/>
      <c r="Y23" s="514"/>
      <c r="Z23" s="515"/>
      <c r="AB23" s="525" t="s">
        <v>235</v>
      </c>
      <c r="AC23" s="521"/>
      <c r="AD23" s="521"/>
      <c r="AE23" s="521"/>
      <c r="AF23" s="521"/>
      <c r="AG23" s="522"/>
      <c r="AH23" s="359"/>
      <c r="AI23" s="359"/>
      <c r="AJ23" s="359"/>
      <c r="AK23" s="359"/>
      <c r="AL23" s="359"/>
      <c r="AM23" s="359"/>
    </row>
    <row r="24" spans="2:39" ht="16.5" customHeight="1" x14ac:dyDescent="0.25">
      <c r="B24" s="377"/>
      <c r="I24" s="377"/>
      <c r="J24" s="377"/>
      <c r="K24" s="377"/>
      <c r="L24" s="377"/>
      <c r="M24" s="377"/>
      <c r="O24" s="41">
        <v>6</v>
      </c>
      <c r="P24" s="350">
        <v>6</v>
      </c>
      <c r="Q24" s="514" t="str">
        <f>IF($P$24&lt;&gt;"",VLOOKUP($P$24,Liste!$C$17:$I$24,3,FALSE),"")</f>
        <v>PIERROT Tristan</v>
      </c>
      <c r="R24" s="514"/>
      <c r="S24" s="514"/>
      <c r="T24" s="514"/>
      <c r="U24" s="514"/>
      <c r="V24" s="514" t="str">
        <f>IF($P$24&lt;&gt;"",VLOOKUP($P$24,Liste!$C$17:$I$24,7,FALSE),"")</f>
        <v>TT JOUE LES TOURS</v>
      </c>
      <c r="W24" s="514"/>
      <c r="X24" s="514"/>
      <c r="Y24" s="514"/>
      <c r="Z24" s="515"/>
      <c r="AB24" s="525" t="s">
        <v>236</v>
      </c>
      <c r="AC24" s="521"/>
      <c r="AD24" s="521"/>
      <c r="AE24" s="521"/>
      <c r="AF24" s="521"/>
      <c r="AG24" s="522"/>
      <c r="AH24" s="377"/>
      <c r="AI24" s="377"/>
      <c r="AJ24" s="377"/>
      <c r="AK24" s="377"/>
      <c r="AL24" s="377"/>
      <c r="AM24" s="377"/>
    </row>
    <row r="25" spans="2:39" ht="16.5" customHeight="1" thickBot="1" x14ac:dyDescent="0.3">
      <c r="B25" s="377"/>
      <c r="I25" s="377"/>
      <c r="O25" s="40">
        <v>7</v>
      </c>
      <c r="P25" s="350">
        <v>7</v>
      </c>
      <c r="Q25" s="514" t="str">
        <f>IF($P$25&lt;&gt;"",VLOOKUP($P$25,Liste!$C$17:$I$24,3,FALSE),"")</f>
        <v>FILLOU Marie-Christine</v>
      </c>
      <c r="R25" s="514"/>
      <c r="S25" s="514"/>
      <c r="T25" s="514"/>
      <c r="U25" s="514"/>
      <c r="V25" s="514" t="str">
        <f>IF($P$25&lt;&gt;"",VLOOKUP($P$25,Liste!$C$17:$I$24,7,FALSE),"")</f>
        <v>SAINT-AVERTIN STT</v>
      </c>
      <c r="W25" s="514"/>
      <c r="X25" s="514"/>
      <c r="Y25" s="514"/>
      <c r="Z25" s="515"/>
      <c r="AB25" s="539" t="s">
        <v>10</v>
      </c>
      <c r="AC25" s="540"/>
      <c r="AD25" s="540"/>
      <c r="AE25" s="540"/>
      <c r="AF25" s="540"/>
      <c r="AG25" s="541"/>
      <c r="AH25" s="377"/>
      <c r="AI25" s="377"/>
      <c r="AJ25" s="377"/>
      <c r="AK25" s="377"/>
      <c r="AL25" s="377"/>
      <c r="AM25" s="377"/>
    </row>
    <row r="26" spans="2:39" ht="16.5" customHeight="1" thickBot="1" x14ac:dyDescent="0.3">
      <c r="B26" s="377"/>
      <c r="C26" s="377"/>
      <c r="D26" s="377"/>
      <c r="E26" s="377"/>
      <c r="F26" s="377"/>
      <c r="G26" s="377"/>
      <c r="H26" s="377"/>
      <c r="I26" s="377"/>
      <c r="O26" s="42">
        <v>8</v>
      </c>
      <c r="P26" s="351">
        <v>8</v>
      </c>
      <c r="Q26" s="548" t="str">
        <f>IF($P$26&lt;&gt;"",VLOOKUP($P$26,Liste!$C$17:$I$24,3,FALSE),"")</f>
        <v>GOLLNISCH Laurent</v>
      </c>
      <c r="R26" s="548"/>
      <c r="S26" s="548"/>
      <c r="T26" s="548"/>
      <c r="U26" s="548"/>
      <c r="V26" s="548" t="str">
        <f>IF($P$26&lt;&gt;"",VLOOKUP($P$26,Liste!$C$17:$I$24,7,FALSE),"")</f>
        <v>MOULINS LES METZ HANDISPORT</v>
      </c>
      <c r="W26" s="548"/>
      <c r="X26" s="548"/>
      <c r="Y26" s="548"/>
      <c r="Z26" s="549"/>
      <c r="AB26" s="545" t="s">
        <v>237</v>
      </c>
      <c r="AC26" s="546"/>
      <c r="AD26" s="546"/>
      <c r="AE26" s="546"/>
      <c r="AF26" s="546"/>
      <c r="AG26" s="547"/>
      <c r="AH26" s="377"/>
      <c r="AI26" s="377"/>
      <c r="AJ26" s="377"/>
      <c r="AK26" s="377"/>
      <c r="AL26" s="377"/>
      <c r="AM26" s="377"/>
    </row>
    <row r="27" spans="2:39" ht="16.5" customHeight="1" thickTop="1" x14ac:dyDescent="0.25">
      <c r="B27" s="377"/>
      <c r="C27" s="377"/>
      <c r="D27" s="377"/>
      <c r="E27" s="377"/>
      <c r="F27" s="377"/>
      <c r="G27" s="377"/>
      <c r="H27" s="377"/>
      <c r="I27" s="377"/>
      <c r="J27" s="377"/>
      <c r="K27" s="377"/>
      <c r="L27" s="377"/>
      <c r="M27" s="377"/>
      <c r="O27" s="377"/>
      <c r="P27" s="377"/>
      <c r="Q27" s="377"/>
      <c r="R27" s="377"/>
      <c r="S27" s="377"/>
      <c r="T27" s="377"/>
      <c r="U27" s="377"/>
      <c r="V27" s="377"/>
      <c r="W27" s="377"/>
      <c r="X27" s="377"/>
      <c r="Y27" s="377"/>
      <c r="Z27" s="377"/>
      <c r="AB27" s="525" t="s">
        <v>238</v>
      </c>
      <c r="AC27" s="521"/>
      <c r="AD27" s="521"/>
      <c r="AE27" s="521"/>
      <c r="AF27" s="521"/>
      <c r="AG27" s="522"/>
      <c r="AH27" s="377"/>
      <c r="AI27" s="377"/>
      <c r="AJ27" s="377"/>
      <c r="AK27" s="377"/>
      <c r="AL27" s="377"/>
      <c r="AM27" s="377"/>
    </row>
    <row r="28" spans="2:39" ht="16.5" customHeight="1" x14ac:dyDescent="0.25">
      <c r="B28" s="359"/>
      <c r="C28" s="359"/>
      <c r="D28" s="359"/>
      <c r="E28" s="359"/>
      <c r="F28" s="359"/>
      <c r="G28" s="359"/>
      <c r="H28" s="359"/>
      <c r="I28" s="359"/>
      <c r="J28" s="359"/>
      <c r="K28" s="359"/>
      <c r="L28" s="359"/>
      <c r="M28" s="359"/>
      <c r="AB28" s="525" t="s">
        <v>239</v>
      </c>
      <c r="AC28" s="521"/>
      <c r="AD28" s="521"/>
      <c r="AE28" s="521"/>
      <c r="AF28" s="521"/>
      <c r="AG28" s="522"/>
      <c r="AH28" s="359"/>
      <c r="AI28" s="359"/>
      <c r="AJ28" s="359"/>
      <c r="AK28" s="359"/>
      <c r="AL28" s="359"/>
      <c r="AM28" s="359"/>
    </row>
    <row r="29" spans="2:39" ht="16.5" customHeight="1" thickBot="1" x14ac:dyDescent="0.3">
      <c r="B29" s="359"/>
      <c r="C29" s="359"/>
      <c r="D29" s="359"/>
      <c r="E29" s="359"/>
      <c r="F29" s="359"/>
      <c r="G29" s="359"/>
      <c r="H29" s="359"/>
      <c r="I29" s="359"/>
      <c r="J29" s="359"/>
      <c r="K29" s="359"/>
      <c r="L29" s="359"/>
      <c r="M29" s="359"/>
      <c r="P29" s="529" t="s">
        <v>226</v>
      </c>
      <c r="Q29" s="529"/>
      <c r="R29" s="529"/>
      <c r="S29" s="529"/>
      <c r="T29" s="529"/>
      <c r="U29" s="529"/>
      <c r="V29" s="529"/>
      <c r="W29" s="529"/>
      <c r="X29" s="529"/>
      <c r="Y29" s="529"/>
      <c r="AB29" s="526" t="s">
        <v>240</v>
      </c>
      <c r="AC29" s="527"/>
      <c r="AD29" s="527"/>
      <c r="AE29" s="527"/>
      <c r="AF29" s="527"/>
      <c r="AG29" s="528"/>
      <c r="AH29" s="359"/>
      <c r="AI29" s="359"/>
      <c r="AJ29" s="359"/>
      <c r="AK29" s="359"/>
      <c r="AL29" s="359"/>
      <c r="AM29" s="359"/>
    </row>
    <row r="30" spans="2:39" ht="16.5" customHeight="1" thickTop="1" x14ac:dyDescent="0.25">
      <c r="B30" s="377"/>
      <c r="C30" s="377"/>
      <c r="D30" s="377"/>
      <c r="E30" s="377"/>
      <c r="F30" s="377"/>
      <c r="G30" s="377"/>
      <c r="H30" s="377"/>
      <c r="I30" s="377"/>
      <c r="J30" s="377"/>
      <c r="K30" s="377"/>
      <c r="L30" s="377"/>
      <c r="M30" s="377"/>
      <c r="P30" s="442"/>
      <c r="Q30" s="221">
        <f>IF(Liste!$C$30&lt;&gt;"",Liste!$C$30,"")</f>
        <v>9</v>
      </c>
      <c r="R30" s="221">
        <f>IF(Liste!$C$31&lt;&gt;"",Liste!$C$31,"")</f>
        <v>10</v>
      </c>
      <c r="S30" s="221">
        <f>IF(Liste!$C$32&lt;&gt;"",Liste!$C$32,"")</f>
        <v>11</v>
      </c>
      <c r="T30" s="221">
        <f>IF(Liste!$C$33&lt;&gt;"",Liste!$C$33,"")</f>
        <v>12</v>
      </c>
      <c r="U30" s="221">
        <f>IF(Liste!$C$34&lt;&gt;"",Liste!$C$34,"")</f>
        <v>13</v>
      </c>
      <c r="V30" s="221">
        <f>IF(Liste!$C$35&lt;&gt;"",Liste!$C$35,"")</f>
        <v>14</v>
      </c>
      <c r="W30" s="221">
        <f>IF(Liste!$C$36&lt;&gt;"",Liste!$C$36,"")</f>
        <v>15</v>
      </c>
      <c r="X30" s="221">
        <f>IF(Liste!$C$37&lt;&gt;"",Liste!$C$37,"")</f>
        <v>16</v>
      </c>
      <c r="Y30" s="385"/>
      <c r="AB30" s="377"/>
      <c r="AC30" s="377"/>
      <c r="AD30" s="377"/>
      <c r="AE30" s="377"/>
      <c r="AF30" s="377"/>
      <c r="AG30" s="377"/>
      <c r="AH30" s="377"/>
      <c r="AI30" s="377"/>
      <c r="AJ30" s="377"/>
      <c r="AK30" s="377"/>
      <c r="AL30" s="377"/>
      <c r="AM30" s="377"/>
    </row>
    <row r="31" spans="2:39" ht="16.5" customHeight="1" x14ac:dyDescent="0.25">
      <c r="B31" s="377"/>
      <c r="C31" s="377"/>
      <c r="D31" s="377"/>
      <c r="E31" s="377"/>
      <c r="F31" s="377"/>
      <c r="G31" s="377"/>
      <c r="H31" s="377"/>
      <c r="I31" s="377"/>
      <c r="J31" s="377"/>
      <c r="K31" s="377"/>
      <c r="L31" s="377"/>
      <c r="M31" s="377"/>
      <c r="AB31" s="377"/>
      <c r="AC31" s="377"/>
      <c r="AD31" s="377"/>
      <c r="AE31" s="377"/>
      <c r="AF31" s="377"/>
      <c r="AG31" s="377"/>
      <c r="AH31" s="377"/>
      <c r="AI31" s="377"/>
      <c r="AJ31" s="377"/>
      <c r="AK31" s="377"/>
      <c r="AL31" s="377"/>
      <c r="AM31" s="377"/>
    </row>
    <row r="32" spans="2:39" ht="16.5" customHeight="1" x14ac:dyDescent="0.25">
      <c r="B32" s="377"/>
      <c r="C32" s="377"/>
      <c r="D32" s="377"/>
      <c r="E32" s="377"/>
      <c r="F32" s="377"/>
      <c r="G32" s="377"/>
      <c r="H32" s="377"/>
      <c r="I32" s="377"/>
      <c r="J32" s="377"/>
      <c r="K32" s="377"/>
      <c r="L32" s="377"/>
      <c r="M32" s="377"/>
      <c r="O32" s="517" t="s">
        <v>293</v>
      </c>
      <c r="P32" s="518"/>
      <c r="Q32" s="518"/>
      <c r="R32" s="518"/>
      <c r="S32" s="518"/>
      <c r="T32" s="518"/>
      <c r="U32" s="518"/>
      <c r="V32" s="518"/>
      <c r="W32" s="518"/>
      <c r="X32" s="518"/>
      <c r="Y32" s="518"/>
      <c r="Z32" s="519"/>
      <c r="AB32" s="377"/>
      <c r="AC32" s="377"/>
      <c r="AD32" s="377"/>
      <c r="AE32" s="377"/>
      <c r="AF32" s="377"/>
      <c r="AG32" s="377"/>
      <c r="AH32" s="377"/>
      <c r="AI32" s="377"/>
      <c r="AJ32" s="377"/>
      <c r="AK32" s="377"/>
      <c r="AL32" s="377"/>
      <c r="AM32" s="377"/>
    </row>
    <row r="33" spans="2:39" ht="16.5" customHeight="1" x14ac:dyDescent="0.25">
      <c r="B33" s="377"/>
      <c r="C33" s="377"/>
      <c r="D33" s="377"/>
      <c r="E33" s="377"/>
      <c r="F33" s="377"/>
      <c r="G33" s="377"/>
      <c r="H33" s="377"/>
      <c r="I33" s="377"/>
      <c r="J33" s="377"/>
      <c r="K33" s="377"/>
      <c r="L33" s="377"/>
      <c r="M33" s="377"/>
      <c r="O33" s="38"/>
      <c r="P33" s="39" t="s">
        <v>90</v>
      </c>
      <c r="Q33" s="512" t="s">
        <v>91</v>
      </c>
      <c r="R33" s="512"/>
      <c r="S33" s="512"/>
      <c r="T33" s="512"/>
      <c r="U33" s="512"/>
      <c r="V33" s="512" t="s">
        <v>92</v>
      </c>
      <c r="W33" s="512"/>
      <c r="X33" s="512"/>
      <c r="Y33" s="512"/>
      <c r="Z33" s="513"/>
      <c r="AB33" s="377"/>
      <c r="AC33" s="377"/>
      <c r="AD33" s="377"/>
      <c r="AE33" s="377"/>
      <c r="AF33" s="377"/>
      <c r="AG33" s="377"/>
      <c r="AH33" s="377"/>
      <c r="AI33" s="377"/>
      <c r="AJ33" s="377"/>
      <c r="AK33" s="377"/>
      <c r="AL33" s="377"/>
      <c r="AM33" s="377"/>
    </row>
    <row r="34" spans="2:39" ht="16.5" customHeight="1" x14ac:dyDescent="0.25">
      <c r="O34" s="40">
        <v>1</v>
      </c>
      <c r="P34" s="350">
        <v>9</v>
      </c>
      <c r="Q34" s="514" t="str">
        <f>IF($P34&lt;&gt;"",VLOOKUP($P34,Liste!$C$30:$I$37,3,FALSE),"")</f>
        <v>PAPIRER Alan</v>
      </c>
      <c r="R34" s="514"/>
      <c r="S34" s="514"/>
      <c r="T34" s="514"/>
      <c r="U34" s="514"/>
      <c r="V34" s="514" t="str">
        <f>IF($P34&lt;&gt;"",VLOOKUP($P34,Liste!$C$30:$I$37,7,FALSE),"")</f>
        <v>MOULINS LES METZ HANDISPORT</v>
      </c>
      <c r="W34" s="514"/>
      <c r="X34" s="514"/>
      <c r="Y34" s="514"/>
      <c r="Z34" s="515"/>
    </row>
    <row r="35" spans="2:39" ht="16.5" customHeight="1" x14ac:dyDescent="0.25">
      <c r="B35" s="359"/>
      <c r="C35" s="359"/>
      <c r="D35" s="359"/>
      <c r="E35" s="359"/>
      <c r="F35" s="359"/>
      <c r="G35" s="359"/>
      <c r="H35" s="359"/>
      <c r="I35" s="359"/>
      <c r="J35" s="359"/>
      <c r="K35" s="359"/>
      <c r="L35" s="359"/>
      <c r="M35" s="359"/>
      <c r="N35" s="359"/>
      <c r="O35" s="41">
        <v>2</v>
      </c>
      <c r="P35" s="350">
        <v>16</v>
      </c>
      <c r="Q35" s="514" t="str">
        <f>IF($P35&lt;&gt;"",VLOOKUP($P35,Liste!$C$30:$I$37,3,FALSE),"")</f>
        <v>HENOUX Frédéric</v>
      </c>
      <c r="R35" s="514"/>
      <c r="S35" s="514"/>
      <c r="T35" s="514"/>
      <c r="U35" s="514"/>
      <c r="V35" s="514" t="str">
        <f>IF($P35&lt;&gt;"",VLOOKUP($P35,Liste!$C$30:$I$37,7,FALSE),"")</f>
        <v>CTT CHATEAU THIERRY</v>
      </c>
      <c r="W35" s="514"/>
      <c r="X35" s="514"/>
      <c r="Y35" s="514"/>
      <c r="Z35" s="515"/>
      <c r="AA35" s="359"/>
      <c r="AB35" s="359"/>
      <c r="AC35" s="359"/>
      <c r="AD35" s="359"/>
      <c r="AE35" s="359"/>
      <c r="AF35" s="359"/>
      <c r="AG35" s="359"/>
      <c r="AH35" s="359"/>
      <c r="AI35" s="359"/>
      <c r="AJ35" s="359"/>
      <c r="AK35" s="359"/>
      <c r="AL35" s="359"/>
      <c r="AM35" s="359"/>
    </row>
    <row r="36" spans="2:39" ht="16.5" customHeight="1" x14ac:dyDescent="0.25">
      <c r="B36" s="377"/>
      <c r="C36" s="377"/>
      <c r="D36" s="377"/>
      <c r="E36" s="377"/>
      <c r="F36" s="377"/>
      <c r="G36" s="377"/>
      <c r="H36" s="377"/>
      <c r="I36" s="377"/>
      <c r="J36" s="377"/>
      <c r="K36" s="377"/>
      <c r="L36" s="377"/>
      <c r="M36" s="377"/>
      <c r="N36" s="359"/>
      <c r="O36" s="40">
        <v>3</v>
      </c>
      <c r="P36" s="350">
        <v>11</v>
      </c>
      <c r="Q36" s="514" t="str">
        <f>IF($P36&lt;&gt;"",VLOOKUP($P36,Liste!$C$30:$I$37,3,FALSE),"")</f>
        <v>ADJAL Yorick</v>
      </c>
      <c r="R36" s="514"/>
      <c r="S36" s="514"/>
      <c r="T36" s="514"/>
      <c r="U36" s="514"/>
      <c r="V36" s="514" t="str">
        <f>IF($P36&lt;&gt;"",VLOOKUP($P36,Liste!$C$30:$I$37,7,FALSE),"")</f>
        <v>A. VOISINS TT</v>
      </c>
      <c r="W36" s="514"/>
      <c r="X36" s="514"/>
      <c r="Y36" s="514"/>
      <c r="Z36" s="515"/>
      <c r="AA36" s="359"/>
      <c r="AB36" s="377"/>
      <c r="AC36" s="377"/>
      <c r="AD36" s="377"/>
      <c r="AE36" s="377"/>
      <c r="AF36" s="377"/>
      <c r="AG36" s="377"/>
      <c r="AH36" s="377"/>
      <c r="AI36" s="377"/>
      <c r="AJ36" s="377"/>
      <c r="AK36" s="377"/>
      <c r="AL36" s="377"/>
      <c r="AM36" s="377"/>
    </row>
    <row r="37" spans="2:39" ht="16.5" customHeight="1" x14ac:dyDescent="0.25">
      <c r="B37" s="359"/>
      <c r="C37" s="359"/>
      <c r="D37" s="359"/>
      <c r="E37" s="359"/>
      <c r="F37" s="359"/>
      <c r="G37" s="359"/>
      <c r="H37" s="359"/>
      <c r="I37" s="359"/>
      <c r="J37" s="359"/>
      <c r="K37" s="359"/>
      <c r="L37" s="359"/>
      <c r="M37" s="359"/>
      <c r="N37" s="359"/>
      <c r="O37" s="41">
        <v>4</v>
      </c>
      <c r="P37" s="350">
        <v>13</v>
      </c>
      <c r="Q37" s="514" t="str">
        <f>IF($P37&lt;&gt;"",VLOOKUP($P37,Liste!$C$30:$I$37,3,FALSE),"")</f>
        <v>KERGOSIEN Arnaud</v>
      </c>
      <c r="R37" s="514"/>
      <c r="S37" s="514"/>
      <c r="T37" s="514"/>
      <c r="U37" s="514"/>
      <c r="V37" s="514" t="str">
        <f>IF($P37&lt;&gt;"",VLOOKUP($P37,Liste!$C$30:$I$37,7,FALSE),"")</f>
        <v>F.O.L.C.L.O.</v>
      </c>
      <c r="W37" s="514"/>
      <c r="X37" s="514"/>
      <c r="Y37" s="514"/>
      <c r="Z37" s="515"/>
      <c r="AA37" s="359"/>
      <c r="AB37" s="359"/>
      <c r="AC37" s="359"/>
      <c r="AD37" s="359"/>
      <c r="AE37" s="359"/>
      <c r="AF37" s="359"/>
      <c r="AG37" s="359"/>
      <c r="AH37" s="359"/>
      <c r="AI37" s="359"/>
      <c r="AJ37" s="359"/>
      <c r="AK37" s="359"/>
      <c r="AL37" s="359"/>
      <c r="AM37" s="359"/>
    </row>
    <row r="38" spans="2:39" ht="16.5" customHeight="1" x14ac:dyDescent="0.25">
      <c r="B38" s="359"/>
      <c r="C38" s="359"/>
      <c r="D38" s="359"/>
      <c r="E38" s="359"/>
      <c r="F38" s="359"/>
      <c r="G38" s="359"/>
      <c r="H38" s="359"/>
      <c r="I38" s="359"/>
      <c r="J38" s="359"/>
      <c r="K38" s="359"/>
      <c r="L38" s="359"/>
      <c r="M38" s="359"/>
      <c r="N38" s="359"/>
      <c r="O38" s="40">
        <v>5</v>
      </c>
      <c r="P38" s="350">
        <v>14</v>
      </c>
      <c r="Q38" s="514" t="str">
        <f>IF($P38&lt;&gt;"",VLOOKUP($P38,Liste!$C$30:$I$37,3,FALSE),"")</f>
        <v>BELTRAND Arnaud</v>
      </c>
      <c r="R38" s="514"/>
      <c r="S38" s="514"/>
      <c r="T38" s="514"/>
      <c r="U38" s="514"/>
      <c r="V38" s="514" t="str">
        <f>IF($P38&lt;&gt;"",VLOOKUP($P38,Liste!$C$30:$I$37,7,FALSE),"")</f>
        <v>TT JOUE LES TOURS</v>
      </c>
      <c r="W38" s="514"/>
      <c r="X38" s="514"/>
      <c r="Y38" s="514"/>
      <c r="Z38" s="515"/>
      <c r="AA38" s="359"/>
      <c r="AB38" s="359"/>
      <c r="AC38" s="359"/>
      <c r="AD38" s="359"/>
      <c r="AE38" s="359"/>
      <c r="AF38" s="359"/>
      <c r="AG38" s="359"/>
      <c r="AH38" s="359"/>
      <c r="AI38" s="359"/>
      <c r="AJ38" s="359"/>
      <c r="AK38" s="359"/>
      <c r="AL38" s="359"/>
      <c r="AM38" s="359"/>
    </row>
    <row r="39" spans="2:39" ht="16.5" customHeight="1" x14ac:dyDescent="0.25">
      <c r="B39" s="359"/>
      <c r="C39" s="359"/>
      <c r="D39" s="359"/>
      <c r="E39" s="359"/>
      <c r="F39" s="359"/>
      <c r="G39" s="359"/>
      <c r="H39" s="359"/>
      <c r="I39" s="359"/>
      <c r="J39" s="359"/>
      <c r="K39" s="359"/>
      <c r="L39" s="359"/>
      <c r="M39" s="359"/>
      <c r="N39" s="359"/>
      <c r="O39" s="41">
        <v>6</v>
      </c>
      <c r="P39" s="350">
        <v>12</v>
      </c>
      <c r="Q39" s="514" t="str">
        <f>IF($P39&lt;&gt;"",VLOOKUP($P39,Liste!$C$30:$I$37,3,FALSE),"")</f>
        <v>SIREAU GOSSIAUX Florence</v>
      </c>
      <c r="R39" s="514"/>
      <c r="S39" s="514"/>
      <c r="T39" s="514"/>
      <c r="U39" s="514"/>
      <c r="V39" s="514" t="str">
        <f>IF($P39&lt;&gt;"",VLOOKUP($P39,Liste!$C$30:$I$37,7,FALSE),"")</f>
        <v>A. VOISINS TT</v>
      </c>
      <c r="W39" s="514"/>
      <c r="X39" s="514"/>
      <c r="Y39" s="514"/>
      <c r="Z39" s="515"/>
      <c r="AA39" s="359"/>
      <c r="AB39" s="359"/>
      <c r="AC39" s="359"/>
      <c r="AD39" s="359"/>
      <c r="AE39" s="359"/>
      <c r="AF39" s="359"/>
      <c r="AG39" s="359"/>
      <c r="AH39" s="359"/>
      <c r="AI39" s="359"/>
      <c r="AJ39" s="359"/>
      <c r="AK39" s="359"/>
      <c r="AL39" s="359"/>
      <c r="AM39" s="359"/>
    </row>
    <row r="40" spans="2:39" ht="16.5" customHeight="1" x14ac:dyDescent="0.25">
      <c r="O40" s="40">
        <v>7</v>
      </c>
      <c r="P40" s="350">
        <v>15</v>
      </c>
      <c r="Q40" s="514" t="str">
        <f>IF($P40&lt;&gt;"",VLOOKUP($P40,Liste!$C$30:$I$37,3,FALSE),"")</f>
        <v>DUBOIS Gilles</v>
      </c>
      <c r="R40" s="514"/>
      <c r="S40" s="514"/>
      <c r="T40" s="514"/>
      <c r="U40" s="514"/>
      <c r="V40" s="514" t="str">
        <f>IF($P40&lt;&gt;"",VLOOKUP($P40,Liste!$C$30:$I$37,7,FALSE),"")</f>
        <v>LE MANS SARTHE TT</v>
      </c>
      <c r="W40" s="514"/>
      <c r="X40" s="514"/>
      <c r="Y40" s="514"/>
      <c r="Z40" s="515"/>
    </row>
    <row r="41" spans="2:39" ht="16.5" customHeight="1" thickBot="1" x14ac:dyDescent="0.3">
      <c r="O41" s="42">
        <v>8</v>
      </c>
      <c r="P41" s="351">
        <v>10</v>
      </c>
      <c r="Q41" s="548" t="str">
        <f>IF($P41&lt;&gt;"",VLOOKUP($P41,Liste!$C$30:$I$37,3,FALSE),"")</f>
        <v>HASLE Stéphane</v>
      </c>
      <c r="R41" s="548"/>
      <c r="S41" s="548"/>
      <c r="T41" s="548"/>
      <c r="U41" s="548"/>
      <c r="V41" s="548" t="str">
        <f>IF($P41&lt;&gt;"",VLOOKUP($P41,Liste!$C$30:$I$37,7,FALSE),"")</f>
        <v>THORIGNE-FOUILLARD TT</v>
      </c>
      <c r="W41" s="548"/>
      <c r="X41" s="548"/>
      <c r="Y41" s="548"/>
      <c r="Z41" s="549"/>
    </row>
    <row r="42" spans="2:39" ht="16.5" customHeight="1" thickTop="1" x14ac:dyDescent="0.25"/>
  </sheetData>
  <sheetProtection password="CD17" sheet="1" objects="1" scenarios="1" formatCells="0" selectLockedCells="1"/>
  <mergeCells count="63">
    <mergeCell ref="Q35:U35"/>
    <mergeCell ref="V35:Z35"/>
    <mergeCell ref="P14:Y14"/>
    <mergeCell ref="Q26:U26"/>
    <mergeCell ref="V26:Z26"/>
    <mergeCell ref="Q24:U24"/>
    <mergeCell ref="O32:Z32"/>
    <mergeCell ref="Q33:U33"/>
    <mergeCell ref="V33:Z33"/>
    <mergeCell ref="Q34:U34"/>
    <mergeCell ref="V34:Z34"/>
    <mergeCell ref="V24:Z24"/>
    <mergeCell ref="Q25:U25"/>
    <mergeCell ref="V25:Z25"/>
    <mergeCell ref="Q41:U41"/>
    <mergeCell ref="V41:Z41"/>
    <mergeCell ref="Q36:U36"/>
    <mergeCell ref="V36:Z36"/>
    <mergeCell ref="Q37:U37"/>
    <mergeCell ref="V37:Z37"/>
    <mergeCell ref="Q38:U38"/>
    <mergeCell ref="V38:Z38"/>
    <mergeCell ref="Q39:U39"/>
    <mergeCell ref="V39:Z39"/>
    <mergeCell ref="Q40:U40"/>
    <mergeCell ref="V40:Z40"/>
    <mergeCell ref="AB27:AG27"/>
    <mergeCell ref="AB28:AG28"/>
    <mergeCell ref="AB29:AG29"/>
    <mergeCell ref="P29:Y29"/>
    <mergeCell ref="AB11:AG13"/>
    <mergeCell ref="AB21:AG21"/>
    <mergeCell ref="AB22:AG22"/>
    <mergeCell ref="AB23:AG23"/>
    <mergeCell ref="AB24:AG24"/>
    <mergeCell ref="AB25:AG25"/>
    <mergeCell ref="AB26:AG26"/>
    <mergeCell ref="AB15:AG15"/>
    <mergeCell ref="AB16:AG16"/>
    <mergeCell ref="AB17:AG17"/>
    <mergeCell ref="AB18:AG18"/>
    <mergeCell ref="AB19:AG19"/>
    <mergeCell ref="AB20:AG20"/>
    <mergeCell ref="Q21:U21"/>
    <mergeCell ref="Q23:U23"/>
    <mergeCell ref="V21:Z21"/>
    <mergeCell ref="V23:Z23"/>
    <mergeCell ref="Q22:U22"/>
    <mergeCell ref="V22:Z22"/>
    <mergeCell ref="B3:AM4"/>
    <mergeCell ref="B6:AM7"/>
    <mergeCell ref="B9:AM10"/>
    <mergeCell ref="O17:Z17"/>
    <mergeCell ref="Q19:U19"/>
    <mergeCell ref="V19:Z19"/>
    <mergeCell ref="AB14:AG14"/>
    <mergeCell ref="O11:Z11"/>
    <mergeCell ref="H17:M18"/>
    <mergeCell ref="J20:M21"/>
    <mergeCell ref="Q18:U18"/>
    <mergeCell ref="V18:Z18"/>
    <mergeCell ref="Q20:U20"/>
    <mergeCell ref="V20:Z20"/>
  </mergeCells>
  <conditionalFormatting sqref="V19:Z26">
    <cfRule type="duplicateValues" dxfId="229" priority="9" stopIfTrue="1"/>
  </conditionalFormatting>
  <conditionalFormatting sqref="Q15:X15 P19:P26">
    <cfRule type="duplicateValues" dxfId="228" priority="8" stopIfTrue="1"/>
  </conditionalFormatting>
  <conditionalFormatting sqref="P19:P26">
    <cfRule type="duplicateValues" dxfId="227" priority="7" stopIfTrue="1"/>
  </conditionalFormatting>
  <conditionalFormatting sqref="V34:Z41">
    <cfRule type="duplicateValues" dxfId="226" priority="115" stopIfTrue="1"/>
  </conditionalFormatting>
  <conditionalFormatting sqref="Q30:X30 P34:P41">
    <cfRule type="duplicateValues" dxfId="225" priority="2" stopIfTrue="1"/>
  </conditionalFormatting>
  <conditionalFormatting sqref="P34:P41">
    <cfRule type="duplicateValues" dxfId="224" priority="1" stopIfTrue="1"/>
  </conditionalFormatting>
  <printOptions horizontalCentered="1" verticalCentered="1"/>
  <pageMargins left="0.11811023622047245" right="0.11811023622047245" top="0.15748031496062992" bottom="0.15748031496062992" header="0.31496062992125984" footer="0.31496062992125984"/>
  <pageSetup paperSize="9" scale="78"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B0F0"/>
  </sheetPr>
  <dimension ref="A1:CI90"/>
  <sheetViews>
    <sheetView showGridLines="0" tabSelected="1" topLeftCell="C42" zoomScale="83" zoomScaleNormal="83" workbookViewId="0">
      <selection activeCell="F27" sqref="F27"/>
    </sheetView>
  </sheetViews>
  <sheetFormatPr baseColWidth="10" defaultColWidth="5" defaultRowHeight="21" customHeight="1" x14ac:dyDescent="0.25"/>
  <cols>
    <col min="1" max="1" width="5" style="228" customWidth="1"/>
    <col min="2" max="2" width="5.875" style="228" customWidth="1"/>
    <col min="3" max="5" width="3.125" style="228" customWidth="1"/>
    <col min="6" max="6" width="5" style="228" customWidth="1"/>
    <col min="7" max="10" width="4.5" style="228" customWidth="1"/>
    <col min="11" max="12" width="5" style="228" customWidth="1"/>
    <col min="13" max="13" width="2.375" style="228" customWidth="1"/>
    <col min="14" max="17" width="4.625" style="228" customWidth="1"/>
    <col min="18" max="18" width="5" style="228" customWidth="1"/>
    <col min="19" max="24" width="5" style="228"/>
    <col min="25" max="25" width="5" style="228" customWidth="1"/>
    <col min="26" max="33" width="4.5" style="228" customWidth="1"/>
    <col min="34" max="34" width="6.125" style="228" customWidth="1"/>
    <col min="35" max="35" width="1.625" style="228" customWidth="1"/>
    <col min="36" max="41" width="5" style="228"/>
    <col min="42" max="42" width="1.625" style="228" customWidth="1"/>
    <col min="43" max="43" width="3" style="228" customWidth="1"/>
    <col min="44" max="44" width="1.625" style="228" customWidth="1"/>
    <col min="45" max="49" width="5" style="228" customWidth="1"/>
    <col min="50" max="52" width="5" style="229" customWidth="1"/>
    <col min="53" max="71" width="5" style="228" customWidth="1"/>
    <col min="72" max="72" width="5" style="230" customWidth="1"/>
    <col min="73" max="86" width="5" style="228" customWidth="1"/>
    <col min="87" max="16384" width="5" style="228"/>
  </cols>
  <sheetData>
    <row r="1" spans="1:86" ht="15.75" customHeight="1" x14ac:dyDescent="0.25">
      <c r="A1" s="224"/>
      <c r="B1" s="224"/>
      <c r="C1" s="224"/>
      <c r="D1" s="224"/>
      <c r="E1" s="225" t="str">
        <f>Prépa!$C$1</f>
        <v>FEDERATION FRANCAISE</v>
      </c>
      <c r="F1" s="226"/>
      <c r="G1" s="224"/>
      <c r="H1" s="224"/>
      <c r="I1" s="224"/>
      <c r="J1" s="224"/>
      <c r="K1" s="224"/>
      <c r="L1" s="224"/>
      <c r="M1" s="224"/>
      <c r="N1" s="224"/>
      <c r="O1" s="224"/>
      <c r="P1" s="224"/>
      <c r="Q1" s="224"/>
      <c r="R1" s="224"/>
      <c r="S1" s="224"/>
      <c r="T1" s="224"/>
      <c r="U1" s="224"/>
      <c r="V1" s="224"/>
      <c r="W1" s="224"/>
      <c r="X1" s="224"/>
      <c r="Y1" s="224"/>
      <c r="Z1" s="224"/>
      <c r="AA1" s="224"/>
      <c r="AB1" s="224"/>
      <c r="AC1" s="224"/>
      <c r="AD1" s="224"/>
      <c r="AE1" s="227"/>
      <c r="AF1" s="227"/>
      <c r="AG1" s="438" t="str">
        <f>IF(Prépa!$O$92&lt;&gt;0,"Saison "&amp;Prépa!$O$92,"")</f>
        <v>Saison 2017 - 2018</v>
      </c>
    </row>
    <row r="2" spans="1:86" ht="15.75" customHeight="1" x14ac:dyDescent="0.25">
      <c r="A2" s="224"/>
      <c r="B2" s="224"/>
      <c r="C2" s="224"/>
      <c r="D2" s="224"/>
      <c r="E2" s="225" t="str">
        <f>Prépa!$C$2</f>
        <v>HANDISPORT</v>
      </c>
      <c r="F2" s="226"/>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438" t="str">
        <f>IF(Prépa!$O$79&lt;&gt;0,Prépa!$O$79,"")</f>
        <v>2ème Tour</v>
      </c>
      <c r="AH2" s="231"/>
    </row>
    <row r="3" spans="1:86" ht="15.75" customHeight="1" thickBot="1" x14ac:dyDescent="0.3">
      <c r="A3" s="550" t="str">
        <f>IF(Prépa!$O$10&lt;&gt;0,Prépa!$O$10,"")&amp;IF(Prépa!$O$29&lt;&gt;""," - "&amp;Prépa!$O$29,"")</f>
        <v>Critérium Fédéral - Nat 2A Nord</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380"/>
      <c r="AG3" s="380"/>
      <c r="AH3" s="231"/>
    </row>
    <row r="4" spans="1:86" ht="15.75" customHeight="1" thickTop="1" x14ac:dyDescent="0.25">
      <c r="A4" s="550"/>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380"/>
      <c r="AG4" s="380"/>
      <c r="AH4" s="231"/>
      <c r="AV4" s="656">
        <f>A11</f>
        <v>0</v>
      </c>
      <c r="AW4" s="657"/>
      <c r="AX4" s="657"/>
      <c r="AY4" s="657"/>
      <c r="AZ4" s="657"/>
      <c r="BA4" s="657"/>
      <c r="BB4" s="657"/>
      <c r="BC4" s="658"/>
      <c r="BD4" s="229"/>
      <c r="BT4" s="228"/>
      <c r="BX4" s="230"/>
    </row>
    <row r="5" spans="1:86" ht="16.5" customHeight="1" x14ac:dyDescent="0.25">
      <c r="A5" s="224"/>
      <c r="B5" s="224"/>
      <c r="C5" s="224"/>
      <c r="D5" s="224"/>
      <c r="E5" s="224"/>
      <c r="F5" s="224"/>
      <c r="G5" s="560"/>
      <c r="H5" s="561"/>
      <c r="I5" s="561"/>
      <c r="J5" s="561"/>
      <c r="K5" s="561"/>
      <c r="L5" s="561"/>
      <c r="M5" s="561"/>
      <c r="N5" s="561"/>
      <c r="O5" s="561"/>
      <c r="P5" s="561"/>
      <c r="Q5" s="561"/>
      <c r="R5" s="561"/>
      <c r="S5" s="561"/>
      <c r="T5" s="561"/>
      <c r="U5" s="561"/>
      <c r="V5" s="561"/>
      <c r="W5" s="561"/>
      <c r="X5" s="561"/>
      <c r="Y5" s="561"/>
      <c r="Z5" s="561"/>
      <c r="AA5" s="224"/>
      <c r="AB5" s="224"/>
      <c r="AC5" s="224"/>
      <c r="AD5" s="224"/>
      <c r="AE5" s="224"/>
      <c r="AF5" s="224"/>
      <c r="AG5" s="224"/>
      <c r="AH5" s="231"/>
      <c r="AV5" s="659"/>
      <c r="AW5" s="660"/>
      <c r="AX5" s="660"/>
      <c r="AY5" s="660"/>
      <c r="AZ5" s="660"/>
      <c r="BA5" s="660"/>
      <c r="BB5" s="660"/>
      <c r="BC5" s="661"/>
      <c r="BD5" s="229"/>
      <c r="BL5" s="677" t="str">
        <f>IF($K$16&lt;&gt;"","Joueur 1","")</f>
        <v>Joueur 1</v>
      </c>
      <c r="BM5" s="677"/>
      <c r="BN5" s="682" t="str">
        <f>IF($K$17&lt;&gt;"","Joueur 2","")</f>
        <v>Joueur 2</v>
      </c>
      <c r="BO5" s="683"/>
      <c r="BP5" s="683" t="str">
        <f>IF($K$18&lt;&gt;"","Joueur 3","")</f>
        <v>Joueur 3</v>
      </c>
      <c r="BQ5" s="684"/>
      <c r="BR5" s="236"/>
      <c r="BS5" s="647" t="s">
        <v>99</v>
      </c>
      <c r="BT5" s="647"/>
      <c r="BU5" s="647"/>
      <c r="BV5" s="647"/>
      <c r="BW5" s="647"/>
      <c r="BX5" s="647"/>
      <c r="BY5" s="647"/>
      <c r="BZ5" s="647"/>
      <c r="CC5" s="353"/>
      <c r="CD5" s="353"/>
    </row>
    <row r="6" spans="1:86" ht="15.75" customHeight="1" thickBot="1" x14ac:dyDescent="0.5">
      <c r="A6" s="551" t="str">
        <f>IF(Prépa!$D$14&lt;&gt;0,Prépa!$D$14,"")&amp;IF(Prépa!$K$110&lt;&gt;0," - "&amp;Prépa!$K$110,"")</f>
        <v>TOURS - 10 Fevrier 2018</v>
      </c>
      <c r="B6" s="551"/>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379"/>
      <c r="AG6" s="379"/>
      <c r="AH6" s="231"/>
      <c r="AV6" s="659"/>
      <c r="AW6" s="660"/>
      <c r="AX6" s="660"/>
      <c r="AY6" s="660"/>
      <c r="AZ6" s="660"/>
      <c r="BA6" s="660"/>
      <c r="BB6" s="660"/>
      <c r="BC6" s="661"/>
      <c r="BD6" s="229"/>
      <c r="BK6" s="237" t="s">
        <v>143</v>
      </c>
      <c r="BL6" s="680">
        <f>IF($AB$55&lt;&gt;"",$AB$55,"")</f>
        <v>11</v>
      </c>
      <c r="BM6" s="680"/>
      <c r="BN6" s="666">
        <f>IF($AC$55&lt;&gt;"",$AC$55,"")</f>
        <v>10</v>
      </c>
      <c r="BO6" s="667"/>
      <c r="BP6" s="667">
        <f>IF($AD$55&lt;&gt;"",$AD$55,"")</f>
        <v>0</v>
      </c>
      <c r="BQ6" s="681"/>
      <c r="BR6" s="238"/>
      <c r="BS6" s="665"/>
      <c r="BT6" s="665"/>
      <c r="BU6" s="604" t="str">
        <f>IF($K$16&lt;&gt;"","Joueur 1","")</f>
        <v>Joueur 1</v>
      </c>
      <c r="BV6" s="605"/>
      <c r="BW6" s="603" t="str">
        <f>IF($K$17&lt;&gt;"","Joueur 2","")</f>
        <v>Joueur 2</v>
      </c>
      <c r="BX6" s="605"/>
      <c r="BY6" s="603" t="str">
        <f>IF($K$18&lt;&gt;"","Joueur 3","")</f>
        <v>Joueur 3</v>
      </c>
      <c r="BZ6" s="604"/>
      <c r="CC6" s="353"/>
      <c r="CD6" s="353"/>
    </row>
    <row r="7" spans="1:86" ht="15.75" customHeight="1" thickBot="1" x14ac:dyDescent="0.5">
      <c r="A7" s="55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379"/>
      <c r="AG7" s="379"/>
      <c r="AH7" s="231"/>
      <c r="AV7" s="662"/>
      <c r="AW7" s="663"/>
      <c r="AX7" s="663"/>
      <c r="AY7" s="663"/>
      <c r="AZ7" s="663"/>
      <c r="BA7" s="663"/>
      <c r="BB7" s="663"/>
      <c r="BC7" s="664"/>
      <c r="BD7" s="229"/>
      <c r="BS7" s="665" t="s">
        <v>88</v>
      </c>
      <c r="BT7" s="665"/>
      <c r="BU7" s="633">
        <f>IF($BL$6&lt;&gt;"",$BL$6,"")</f>
        <v>11</v>
      </c>
      <c r="BV7" s="634"/>
      <c r="BW7" s="635">
        <f>IF($BN$6&lt;&gt;"",$BN$6,"")</f>
        <v>10</v>
      </c>
      <c r="BX7" s="634"/>
      <c r="BY7" s="635">
        <f>IF($BP$6&lt;&gt;"",$BP$6,"")</f>
        <v>0</v>
      </c>
      <c r="BZ7" s="633"/>
      <c r="CA7" s="239" t="str">
        <f>IF($BU$8="?",COUNTIF($BU$7:$BZ$7,$BU$7),"")</f>
        <v/>
      </c>
      <c r="CB7" s="239" t="str">
        <f>IF($BW$8="?",COUNTIF($BU$7:$BZ$7,$BW$7),"")</f>
        <v/>
      </c>
      <c r="CC7" s="239" t="str">
        <f>IF($BY$8="?",COUNTIF($BU$7:$BZ$7,$BY$7),"")</f>
        <v/>
      </c>
      <c r="CD7" s="353"/>
      <c r="CH7" s="240"/>
    </row>
    <row r="8" spans="1:86" ht="15.75" customHeight="1" thickTop="1" x14ac:dyDescent="0.25">
      <c r="A8" s="224"/>
      <c r="B8" s="241"/>
      <c r="C8" s="241"/>
      <c r="D8" s="241"/>
      <c r="E8" s="241"/>
      <c r="F8" s="241"/>
      <c r="G8" s="241"/>
      <c r="H8" s="241"/>
      <c r="I8" s="241"/>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31"/>
      <c r="AI8" s="232"/>
      <c r="AJ8" s="669" t="s">
        <v>98</v>
      </c>
      <c r="AK8" s="669"/>
      <c r="AL8" s="669"/>
      <c r="AM8" s="669"/>
      <c r="AN8" s="669"/>
      <c r="AO8" s="669"/>
      <c r="AP8" s="669"/>
      <c r="AQ8" s="669"/>
      <c r="AR8" s="233"/>
      <c r="AX8" s="228"/>
      <c r="AY8" s="228"/>
      <c r="AZ8" s="228"/>
      <c r="BB8" s="229"/>
      <c r="BC8" s="229"/>
      <c r="BD8" s="229"/>
      <c r="BS8" s="665" t="s">
        <v>100</v>
      </c>
      <c r="BT8" s="665"/>
      <c r="BU8" s="632" t="str">
        <f>IF($BL$6&lt;&gt;"",IF($AY$10=$AV$10,IF($BU$7=$BW$7,"?",IF($BU$7=$BY$7,"?",RANK($BU$7,$BU$7:$BZ$7))),""),"")</f>
        <v/>
      </c>
      <c r="BV8" s="631"/>
      <c r="BW8" s="630" t="str">
        <f>IF($BN$6&lt;&gt;"",IF($AV$10=$AY$10,IF($BW$7=$BU$7,"?",IF($BW$7=$BY$7,"?",RANK($BW$7,$BU$7:$BZ$7))),""),"")</f>
        <v/>
      </c>
      <c r="BX8" s="631"/>
      <c r="BY8" s="630" t="str">
        <f>IF($BP$6&lt;&gt;"",IF($AV$10=$AY$10,IF($BY$7=$BU$7,"?",IF($BY$7=$BW$7,"?",RANK($BY$7,$BU$7:$BZ$7))),""),"")</f>
        <v/>
      </c>
      <c r="BZ8" s="632"/>
      <c r="CA8" s="239" t="str">
        <f>IF($BU$8&lt;&gt;"",SUM($CA$7:$CC$7),"")</f>
        <v/>
      </c>
      <c r="CD8" s="353"/>
    </row>
    <row r="9" spans="1:86" ht="15.75" customHeight="1" x14ac:dyDescent="0.25">
      <c r="A9" s="552" t="str">
        <f>IF(Prépa!$O$72&lt;&gt;"",Prépa!$O$72,"")</f>
        <v>OPEN Assis</v>
      </c>
      <c r="B9" s="552"/>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378"/>
      <c r="AG9" s="378"/>
      <c r="AH9" s="231"/>
      <c r="AI9" s="234"/>
      <c r="AJ9" s="670"/>
      <c r="AK9" s="670"/>
      <c r="AL9" s="670"/>
      <c r="AM9" s="670"/>
      <c r="AN9" s="670"/>
      <c r="AO9" s="670"/>
      <c r="AP9" s="670"/>
      <c r="AQ9" s="670"/>
      <c r="AR9" s="235"/>
      <c r="AV9" s="654" t="s">
        <v>101</v>
      </c>
      <c r="AW9" s="655"/>
      <c r="AX9" s="228"/>
      <c r="AY9" s="654" t="s">
        <v>102</v>
      </c>
      <c r="AZ9" s="655"/>
      <c r="BB9" s="229"/>
      <c r="BC9" s="229"/>
      <c r="BD9" s="229"/>
      <c r="BT9" s="228"/>
      <c r="BX9" s="230"/>
    </row>
    <row r="10" spans="1:86" ht="15.75" customHeight="1" thickBot="1" x14ac:dyDescent="0.3">
      <c r="A10" s="552"/>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378"/>
      <c r="AG10" s="378"/>
      <c r="AH10" s="231"/>
      <c r="AI10" s="234"/>
      <c r="AJ10" s="670"/>
      <c r="AK10" s="670"/>
      <c r="AL10" s="670"/>
      <c r="AM10" s="670"/>
      <c r="AN10" s="670"/>
      <c r="AO10" s="670"/>
      <c r="AP10" s="670"/>
      <c r="AQ10" s="670"/>
      <c r="AR10" s="235"/>
      <c r="AV10" s="678">
        <f>($K$19*($K$19-1)/2)</f>
        <v>6</v>
      </c>
      <c r="AW10" s="679"/>
      <c r="AX10" s="228"/>
      <c r="AY10" s="678">
        <f>SUM($AW$14:$AW$17)</f>
        <v>2</v>
      </c>
      <c r="AZ10" s="679"/>
      <c r="BB10" s="229"/>
      <c r="BC10" s="229"/>
      <c r="BD10" s="229"/>
      <c r="BT10" s="228"/>
      <c r="BX10" s="230"/>
    </row>
    <row r="11" spans="1:86" ht="15" customHeight="1" thickTop="1" x14ac:dyDescent="0.25">
      <c r="A11" s="671"/>
      <c r="B11" s="671"/>
      <c r="C11" s="671"/>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381"/>
      <c r="AG11" s="381"/>
      <c r="AH11" s="231"/>
      <c r="AI11" s="434"/>
      <c r="AJ11" s="572" t="s">
        <v>223</v>
      </c>
      <c r="AK11" s="572"/>
      <c r="AL11" s="572"/>
      <c r="AM11" s="572"/>
      <c r="AN11" s="572"/>
      <c r="AO11" s="572"/>
      <c r="AP11" s="572"/>
      <c r="AQ11" s="572"/>
      <c r="AR11" s="358"/>
      <c r="AV11" s="245"/>
      <c r="AW11" s="245"/>
      <c r="AX11" s="228"/>
      <c r="AY11" s="228"/>
      <c r="AZ11" s="228"/>
      <c r="BB11" s="229"/>
      <c r="BC11" s="229"/>
      <c r="BD11" s="229"/>
      <c r="BJ11" s="246"/>
      <c r="BK11" s="645" t="s">
        <v>103</v>
      </c>
      <c r="BL11" s="645"/>
      <c r="BM11" s="645"/>
      <c r="BN11" s="645"/>
      <c r="BO11" s="645"/>
      <c r="BP11" s="645"/>
      <c r="BQ11" s="645"/>
      <c r="BR11" s="645"/>
      <c r="BS11" s="645"/>
      <c r="BT11" s="645"/>
      <c r="BU11" s="645"/>
      <c r="BV11" s="645"/>
      <c r="BW11" s="645"/>
      <c r="BX11" s="645"/>
      <c r="BY11" s="645"/>
      <c r="BZ11" s="645"/>
      <c r="CA11" s="645"/>
      <c r="CB11" s="645"/>
      <c r="CC11" s="645"/>
      <c r="CD11" s="247"/>
      <c r="CE11" s="248"/>
      <c r="CF11" s="248"/>
      <c r="CG11" s="248"/>
      <c r="CH11" s="248"/>
    </row>
    <row r="12" spans="1:86" ht="15" customHeight="1" x14ac:dyDescent="0.25">
      <c r="A12" s="671"/>
      <c r="B12" s="671"/>
      <c r="C12" s="671"/>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381"/>
      <c r="AG12" s="381"/>
      <c r="AH12" s="231"/>
      <c r="AI12" s="435"/>
      <c r="AJ12" s="572"/>
      <c r="AK12" s="572"/>
      <c r="AL12" s="572"/>
      <c r="AM12" s="572"/>
      <c r="AN12" s="572"/>
      <c r="AO12" s="572"/>
      <c r="AP12" s="572"/>
      <c r="AQ12" s="572"/>
      <c r="AR12" s="358"/>
      <c r="AV12" s="672" t="s">
        <v>106</v>
      </c>
      <c r="AW12" s="673"/>
      <c r="AX12" s="355"/>
      <c r="AY12" s="672" t="s">
        <v>107</v>
      </c>
      <c r="AZ12" s="673"/>
      <c r="BA12" s="355"/>
      <c r="BB12" s="672" t="s">
        <v>108</v>
      </c>
      <c r="BC12" s="673"/>
      <c r="BD12" s="355"/>
      <c r="BE12" s="641" t="s">
        <v>126</v>
      </c>
      <c r="BF12" s="642"/>
      <c r="BJ12" s="249"/>
      <c r="BK12" s="646"/>
      <c r="BL12" s="646"/>
      <c r="BM12" s="646"/>
      <c r="BN12" s="646"/>
      <c r="BO12" s="646"/>
      <c r="BP12" s="646"/>
      <c r="BQ12" s="646"/>
      <c r="BR12" s="646"/>
      <c r="BS12" s="646"/>
      <c r="BT12" s="646"/>
      <c r="BU12" s="646"/>
      <c r="BV12" s="646"/>
      <c r="BW12" s="646"/>
      <c r="BX12" s="646"/>
      <c r="BY12" s="646"/>
      <c r="BZ12" s="646"/>
      <c r="CA12" s="646"/>
      <c r="CB12" s="646"/>
      <c r="CC12" s="646"/>
      <c r="CD12" s="250"/>
      <c r="CE12" s="248"/>
      <c r="CF12" s="248"/>
      <c r="CG12" s="248"/>
      <c r="CH12" s="248"/>
    </row>
    <row r="13" spans="1:86" ht="15" customHeight="1" x14ac:dyDescent="0.25">
      <c r="A13" s="671"/>
      <c r="B13" s="671"/>
      <c r="C13" s="671"/>
      <c r="D13" s="671"/>
      <c r="E13" s="671"/>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381"/>
      <c r="AG13" s="381"/>
      <c r="AH13" s="231"/>
      <c r="AI13" s="434"/>
      <c r="AJ13" s="357"/>
      <c r="AK13" s="357"/>
      <c r="AL13" s="357"/>
      <c r="AM13" s="357"/>
      <c r="AN13" s="357"/>
      <c r="AO13" s="357"/>
      <c r="AP13" s="357"/>
      <c r="AQ13" s="357"/>
      <c r="AR13" s="358"/>
      <c r="AV13" s="674"/>
      <c r="AW13" s="675"/>
      <c r="AX13" s="355"/>
      <c r="AY13" s="674"/>
      <c r="AZ13" s="675" t="b">
        <v>1</v>
      </c>
      <c r="BA13" s="355"/>
      <c r="BB13" s="674"/>
      <c r="BC13" s="675"/>
      <c r="BD13" s="355"/>
      <c r="BE13" s="643"/>
      <c r="BF13" s="644"/>
      <c r="BJ13" s="249"/>
      <c r="BK13" s="637" t="s">
        <v>104</v>
      </c>
      <c r="BL13" s="637"/>
      <c r="BM13" s="637"/>
      <c r="BN13" s="637"/>
      <c r="BO13" s="637"/>
      <c r="BP13" s="637"/>
      <c r="BQ13" s="637"/>
      <c r="BR13" s="353"/>
      <c r="BS13" s="637" t="s">
        <v>105</v>
      </c>
      <c r="BT13" s="637"/>
      <c r="BU13" s="637"/>
      <c r="BV13" s="637"/>
      <c r="BW13" s="637"/>
      <c r="BX13" s="637"/>
      <c r="BY13" s="637"/>
      <c r="BZ13" s="637"/>
      <c r="CA13" s="253"/>
      <c r="CB13" s="253"/>
      <c r="CC13" s="353"/>
      <c r="CD13" s="354"/>
      <c r="CE13" s="253"/>
      <c r="CF13" s="253"/>
      <c r="CG13" s="253"/>
      <c r="CH13" s="253"/>
    </row>
    <row r="14" spans="1:86" ht="21" customHeight="1" x14ac:dyDescent="0.25">
      <c r="A14" s="671"/>
      <c r="B14" s="671"/>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381"/>
      <c r="AG14" s="381"/>
      <c r="AI14" s="434"/>
      <c r="AJ14" s="357"/>
      <c r="AK14" s="357"/>
      <c r="AL14" s="357"/>
      <c r="AM14" s="357"/>
      <c r="AN14" s="357"/>
      <c r="AO14" s="357"/>
      <c r="AP14" s="357"/>
      <c r="AQ14" s="357"/>
      <c r="AR14" s="358"/>
      <c r="AV14" s="398" t="str">
        <f>IF(AND($C$27&lt;&gt;"",$E$27&lt;&gt;""),$C$27&amp;" - "&amp;$E$27,"")</f>
        <v>1 - 8</v>
      </c>
      <c r="AW14" s="399">
        <f>IF($Z$27&lt;&gt;"",1,0)</f>
        <v>1</v>
      </c>
      <c r="AX14" s="255"/>
      <c r="AY14" s="400">
        <f>IF($F$27="F",1,0)</f>
        <v>0</v>
      </c>
      <c r="AZ14" s="399">
        <f>IF($T$27="F",1,0)</f>
        <v>0</v>
      </c>
      <c r="BA14" s="256"/>
      <c r="BB14" s="400">
        <f>IF($AZ$14=1,3,IF($U$27&lt;&gt;"",COUNTIF($U$27:$Y$27,"&gt;=0"),0))</f>
        <v>3</v>
      </c>
      <c r="BC14" s="399">
        <f>IF($AY$14=1,3,IF($U$27&lt;&gt;"",COUNTIF($U$27:$Y$27,"&lt;0"),0))</f>
        <v>0</v>
      </c>
      <c r="BD14" s="256"/>
      <c r="BE14" s="400">
        <f>IF($AY$14=1,0,IF($AZ$14=1,2,IF($BB$14&lt;&gt;"",IF($BB$14=3,2,IF($BC$14=3,1,"")),"")))</f>
        <v>2</v>
      </c>
      <c r="BF14" s="399">
        <f>IF($AZ$14=1,0,IF($AY$14=1,2,IF($BC$14&lt;&gt;"",IF($BC$14=3,2,IF($BB$14=3,1,"")),"")))</f>
        <v>1</v>
      </c>
      <c r="BJ14" s="249"/>
      <c r="BK14" s="352"/>
      <c r="BL14" s="604" t="str">
        <f>IF($BU$8="?","joueur 1","")</f>
        <v/>
      </c>
      <c r="BM14" s="604"/>
      <c r="BN14" s="604" t="str">
        <f>IF($BW$8="?","joueur 2","")</f>
        <v/>
      </c>
      <c r="BO14" s="604"/>
      <c r="BP14" s="604" t="str">
        <f>IF($BY$8="?","joueur 3","")</f>
        <v/>
      </c>
      <c r="BQ14" s="604"/>
      <c r="BR14" s="353"/>
      <c r="BS14" s="604"/>
      <c r="BT14" s="604"/>
      <c r="BU14" s="605" t="str">
        <f>IF($K$16&lt;&gt;"","Joueur 1","")</f>
        <v>Joueur 1</v>
      </c>
      <c r="BV14" s="605"/>
      <c r="BW14" s="603" t="str">
        <f>IF($K$17&lt;&gt;"","Joueur 2","")</f>
        <v>Joueur 2</v>
      </c>
      <c r="BX14" s="604"/>
      <c r="BY14" s="603" t="str">
        <f>IF($K$18&lt;&gt;"","Joueur 3","")</f>
        <v>Joueur 3</v>
      </c>
      <c r="BZ14" s="604"/>
      <c r="CA14" s="253"/>
      <c r="CB14" s="253"/>
      <c r="CC14" s="353"/>
      <c r="CD14" s="354"/>
      <c r="CE14" s="253"/>
      <c r="CF14" s="253"/>
      <c r="CG14" s="253"/>
      <c r="CH14" s="253"/>
    </row>
    <row r="15" spans="1:86" ht="21" customHeight="1" x14ac:dyDescent="0.25">
      <c r="A15" s="257" t="s">
        <v>109</v>
      </c>
      <c r="B15" s="651" t="s">
        <v>110</v>
      </c>
      <c r="C15" s="652"/>
      <c r="D15" s="652"/>
      <c r="E15" s="652"/>
      <c r="F15" s="652"/>
      <c r="G15" s="652"/>
      <c r="H15" s="652"/>
      <c r="I15" s="652"/>
      <c r="J15" s="668"/>
      <c r="K15" s="651" t="s">
        <v>111</v>
      </c>
      <c r="L15" s="652"/>
      <c r="M15" s="668"/>
      <c r="N15" s="557" t="s">
        <v>221</v>
      </c>
      <c r="O15" s="558"/>
      <c r="P15" s="559"/>
      <c r="Q15" s="557" t="s">
        <v>213</v>
      </c>
      <c r="R15" s="559"/>
      <c r="S15" s="557" t="s">
        <v>214</v>
      </c>
      <c r="T15" s="559"/>
      <c r="U15" s="557" t="s">
        <v>220</v>
      </c>
      <c r="V15" s="559"/>
      <c r="W15" s="651" t="s">
        <v>112</v>
      </c>
      <c r="X15" s="652"/>
      <c r="Y15" s="652"/>
      <c r="Z15" s="652"/>
      <c r="AA15" s="652"/>
      <c r="AB15" s="652"/>
      <c r="AC15" s="652"/>
      <c r="AD15" s="652"/>
      <c r="AE15" s="652"/>
      <c r="AF15" s="652"/>
      <c r="AG15" s="653"/>
      <c r="AI15" s="434"/>
      <c r="AJ15" s="571" t="s">
        <v>255</v>
      </c>
      <c r="AK15" s="572"/>
      <c r="AL15" s="572"/>
      <c r="AM15" s="572"/>
      <c r="AN15" s="572"/>
      <c r="AO15" s="572"/>
      <c r="AP15" s="572"/>
      <c r="AQ15" s="572"/>
      <c r="AR15" s="358"/>
      <c r="AV15" s="400" t="str">
        <f>IF(AND($C$28&lt;&gt;"",$E$28&lt;&gt;""),$C$28&amp;" - "&amp;$E$28,"")</f>
        <v>2 - 7</v>
      </c>
      <c r="AW15" s="399">
        <f>IF($Z$28&lt;&gt;"",1,0)</f>
        <v>0</v>
      </c>
      <c r="AX15" s="259"/>
      <c r="AY15" s="403">
        <f>IF($F$28="F",1,0)</f>
        <v>0</v>
      </c>
      <c r="AZ15" s="404">
        <f>IF($T$28="F",1,0)</f>
        <v>0</v>
      </c>
      <c r="BA15" s="260"/>
      <c r="BB15" s="400">
        <f>IF($AZ$15=1,3,IF($U$28&lt;&gt;"",COUNTIF($U$28:$Y$28,"&gt;=0"),0))</f>
        <v>3</v>
      </c>
      <c r="BC15" s="399">
        <f>IF($AY$15=1,3,IF($U$28&lt;&gt;"",COUNTIF($U$28:$Y$28,"&lt;0"),0))</f>
        <v>1</v>
      </c>
      <c r="BD15" s="260"/>
      <c r="BE15" s="400">
        <f>IF($AY$15=1,0,IF($AZ$15=1,2,IF($BB$15&lt;&gt;"",IF($BB$15=3,2,IF($BC$15=3,1,"")),"")))</f>
        <v>2</v>
      </c>
      <c r="BF15" s="399">
        <f>IF($AZ$15=1,0,IF($AY$15=1,2,IF($BC$15&lt;&gt;"",IF($BC$15=3,2,IF($BB$15=3,1,"")),"")))</f>
        <v>1</v>
      </c>
      <c r="BJ15" s="249"/>
      <c r="BK15" s="352" t="str">
        <f>IF($BL$14&lt;&gt;"",IF($BU$7=$BW$7,"1 - 2",""),"")</f>
        <v/>
      </c>
      <c r="BL15" s="639" t="str">
        <f>IF($BK$15&lt;&gt;"",$BE$15,"")</f>
        <v/>
      </c>
      <c r="BM15" s="639"/>
      <c r="BN15" s="639" t="str">
        <f>IF($BK$15&lt;&gt;"",$BF$15,"")</f>
        <v/>
      </c>
      <c r="BO15" s="639"/>
      <c r="BP15" s="640"/>
      <c r="BQ15" s="640"/>
      <c r="BR15" s="353"/>
      <c r="BS15" s="604" t="s">
        <v>88</v>
      </c>
      <c r="BT15" s="604"/>
      <c r="BU15" s="634">
        <f>IF($BL$18="",$BU$7,($BU$7+($BL$18*0.1)))</f>
        <v>11</v>
      </c>
      <c r="BV15" s="634"/>
      <c r="BW15" s="635">
        <f>IF($BN$18="",$BW$7,($BW$7+($BN$18*0.1)))</f>
        <v>10</v>
      </c>
      <c r="BX15" s="633"/>
      <c r="BY15" s="635">
        <f>IF($BP$18="",$BY$7,($BY$7+($BP$18*0.1)))</f>
        <v>0</v>
      </c>
      <c r="BZ15" s="633"/>
      <c r="CA15" s="261" t="str">
        <f>IF($BU$16="?",COUNTIF($BU$15:$BZ$15,$BU$15),"")</f>
        <v/>
      </c>
      <c r="CB15" s="261" t="str">
        <f>IF($BW$16="?",COUNTIF($BU$15:$BZ$15,$BW$15),"")</f>
        <v/>
      </c>
      <c r="CC15" s="261" t="str">
        <f>IF($BY$16="?",COUNTIF($BU$15:$BZ$15,$BY$15),"")</f>
        <v/>
      </c>
      <c r="CD15" s="354"/>
      <c r="CE15" s="253"/>
      <c r="CF15" s="253"/>
      <c r="CG15" s="253"/>
      <c r="CH15" s="262"/>
    </row>
    <row r="16" spans="1:86" ht="21" customHeight="1" x14ac:dyDescent="0.25">
      <c r="A16" s="263">
        <v>1</v>
      </c>
      <c r="B16" s="562" t="str">
        <f>IF($K$16&lt;&gt;"",VLOOKUP($K$16,Liste!$C$17:$I$24,3,FALSE),"")</f>
        <v>RUTLER Sébastien</v>
      </c>
      <c r="C16" s="562"/>
      <c r="D16" s="562"/>
      <c r="E16" s="562"/>
      <c r="F16" s="562"/>
      <c r="G16" s="562"/>
      <c r="H16" s="562"/>
      <c r="I16" s="562"/>
      <c r="J16" s="562"/>
      <c r="K16" s="563">
        <f>IF(Poules!$P$19&lt;&gt;"",Poules!$P$19,"")</f>
        <v>1</v>
      </c>
      <c r="L16" s="563"/>
      <c r="M16" s="564"/>
      <c r="N16" s="553">
        <f>IF($K$16&lt;&gt;"",VLOOKUP($K$16,Liste!$C$17:$I$24,2,FALSE),"")</f>
        <v>0</v>
      </c>
      <c r="O16" s="553"/>
      <c r="P16" s="553"/>
      <c r="Q16" s="562">
        <f>IF($K$16&lt;&gt;"",VLOOKUP($K$16,Liste!$C$17:$I$24,4,FALSE),"")</f>
        <v>5</v>
      </c>
      <c r="R16" s="562"/>
      <c r="S16" s="562" t="str">
        <f>IF($K$16&lt;&gt;"",VLOOKUP($K$16,Liste!$C$17:$I$24,5,FALSE),"")</f>
        <v>NE</v>
      </c>
      <c r="T16" s="562"/>
      <c r="U16" s="562">
        <f>IF($K$16&lt;&gt;"",VLOOKUP($K$16,Liste!$C$17:$I$24,6,FALSE),"")</f>
        <v>0</v>
      </c>
      <c r="V16" s="562"/>
      <c r="W16" s="579" t="str">
        <f>IF($K$16&lt;&gt;"",VLOOKUP($K$16,Liste!$C$17:$I$24,7,FALSE),"")</f>
        <v>PPN NEUVILLE EN FERRAIN</v>
      </c>
      <c r="X16" s="580"/>
      <c r="Y16" s="580"/>
      <c r="Z16" s="580"/>
      <c r="AA16" s="580"/>
      <c r="AB16" s="580"/>
      <c r="AC16" s="580"/>
      <c r="AD16" s="580"/>
      <c r="AE16" s="580"/>
      <c r="AF16" s="580"/>
      <c r="AG16" s="581"/>
      <c r="AI16" s="434"/>
      <c r="AJ16" s="572"/>
      <c r="AK16" s="572"/>
      <c r="AL16" s="572"/>
      <c r="AM16" s="572"/>
      <c r="AN16" s="572"/>
      <c r="AO16" s="572"/>
      <c r="AP16" s="572"/>
      <c r="AQ16" s="572"/>
      <c r="AR16" s="358"/>
      <c r="AV16" s="400" t="str">
        <f>IF(AND(C29&lt;&gt;"",E29&lt;&gt;""),C29&amp;" - "&amp;E29,"")</f>
        <v>3 - 6</v>
      </c>
      <c r="AW16" s="399">
        <f>IF(AB29&lt;&gt;"",1,0)</f>
        <v>1</v>
      </c>
      <c r="AX16" s="266"/>
      <c r="AY16" s="403">
        <f>IF(F29="F",1,0)</f>
        <v>0</v>
      </c>
      <c r="AZ16" s="404">
        <f>IF(T29="F",1,0)</f>
        <v>0</v>
      </c>
      <c r="BA16" s="267"/>
      <c r="BB16" s="400">
        <f>IF(AZ16=1,3,IF(U29&lt;&gt;"",COUNTIF(U29:Y29,"&gt;=0"),0))</f>
        <v>2</v>
      </c>
      <c r="BC16" s="399">
        <f>IF(AY16=1,3,IF(U29&lt;&gt;"",COUNTIF(U29:Y29,"&lt;0"),0))</f>
        <v>3</v>
      </c>
      <c r="BD16" s="267"/>
      <c r="BE16" s="400">
        <f>IF(AY16=1,0,IF(AZ16=1,2,IF(BB16&lt;&gt;"",IF(BB16=3,2,IF(BC16=3,1,"")),"")))</f>
        <v>1</v>
      </c>
      <c r="BF16" s="399">
        <f>IF(AZ16=1,0,IF(AY16=1,2,IF(BC16&lt;&gt;"",IF(BC16=3,2,IF(BB16=3,1,"")),"")))</f>
        <v>2</v>
      </c>
      <c r="BJ16" s="249"/>
      <c r="BK16" s="352" t="str">
        <f>IF($BL$14&lt;&gt;"",IF($BU$7=$BY$7,"1 - 3",""),"")</f>
        <v/>
      </c>
      <c r="BL16" s="639" t="str">
        <f>IF($BK$16&lt;&gt;"",BE14,"")</f>
        <v/>
      </c>
      <c r="BM16" s="639"/>
      <c r="BN16" s="640"/>
      <c r="BO16" s="640"/>
      <c r="BP16" s="639" t="str">
        <f>IF($BK$16&lt;&gt;"",BF14,"")</f>
        <v/>
      </c>
      <c r="BQ16" s="639"/>
      <c r="BR16" s="353"/>
      <c r="BS16" s="604" t="s">
        <v>100</v>
      </c>
      <c r="BT16" s="604"/>
      <c r="BU16" s="631" t="str">
        <f>IF($BL$6&lt;&gt;"",IF($AV$10=$AY$10,IF($BU$15=$BW$15,"?",IF($BU$15=$BY$15,"?",RANK($BU$15,$BU$15:$BZ$15))),""),"")</f>
        <v/>
      </c>
      <c r="BV16" s="631"/>
      <c r="BW16" s="630" t="str">
        <f>IF($BN$6&lt;&gt;"",IF($AV$10=$AY$10,IF($BW$15=$BU$15,"?",IF($BW$15=$BY$15,"?",RANK($BW$15,$BU$15:$BZ$15))),""),"")</f>
        <v/>
      </c>
      <c r="BX16" s="632"/>
      <c r="BY16" s="630" t="str">
        <f>IF($BP$6&lt;&gt;"",IF($AV$10=$AY$10,IF($BY$15=$BU$15,"?",IF($BY$15=$BW$15,"?",RANK($BY$15,$BU$15:$BZ$15))),""),"")</f>
        <v/>
      </c>
      <c r="BZ16" s="632"/>
      <c r="CA16" s="268" t="str">
        <f>IF($BU$16&lt;&gt;"",SUM($CA$15:$CC$15),"")</f>
        <v/>
      </c>
      <c r="CB16" s="262"/>
      <c r="CC16" s="262"/>
      <c r="CD16" s="354"/>
      <c r="CE16" s="253"/>
      <c r="CF16" s="253"/>
      <c r="CG16" s="253"/>
      <c r="CH16" s="262"/>
    </row>
    <row r="17" spans="1:87" ht="21" customHeight="1" x14ac:dyDescent="0.25">
      <c r="A17" s="264">
        <v>2</v>
      </c>
      <c r="B17" s="562" t="str">
        <f>IF($K$17&lt;&gt;"",VLOOKUP($K$17,Liste!$C$17:$I$24,3,FALSE),"")</f>
        <v>LE MOAL Bruno</v>
      </c>
      <c r="C17" s="562"/>
      <c r="D17" s="562"/>
      <c r="E17" s="562"/>
      <c r="F17" s="562"/>
      <c r="G17" s="562"/>
      <c r="H17" s="562"/>
      <c r="I17" s="562"/>
      <c r="J17" s="562"/>
      <c r="K17" s="563">
        <f>IF(Poules!$P$20&lt;&gt;"",Poules!$P$20,"")</f>
        <v>2</v>
      </c>
      <c r="L17" s="563"/>
      <c r="M17" s="564"/>
      <c r="N17" s="553">
        <f>IF($K$17&lt;&gt;"",VLOOKUP($K$17,Liste!$C$17:$I$24,2,FALSE),"")</f>
        <v>0</v>
      </c>
      <c r="O17" s="553"/>
      <c r="P17" s="553"/>
      <c r="Q17" s="562">
        <f>IF($K$17&lt;&gt;"",VLOOKUP($K$17,Liste!$C$17:$I$24,4,FALSE),"")</f>
        <v>2</v>
      </c>
      <c r="R17" s="562"/>
      <c r="S17" s="565" t="str">
        <f>IF($K$17&lt;&gt;"",VLOOKUP($K$17,Liste!$C$17:$I$24,5,FALSE),"")</f>
        <v>NO</v>
      </c>
      <c r="T17" s="565"/>
      <c r="U17" s="562">
        <f>IF($K$17&lt;&gt;"",VLOOKUP($K$17,Liste!$C$17:$I$24,6,FALSE),"")</f>
        <v>0</v>
      </c>
      <c r="V17" s="562"/>
      <c r="W17" s="579" t="str">
        <f>IF($K$17&lt;&gt;"",VLOOKUP($K$17,Liste!$C$17:$I$24,7,FALSE),"")</f>
        <v>F.O.L.C.L.O.</v>
      </c>
      <c r="X17" s="580"/>
      <c r="Y17" s="580"/>
      <c r="Z17" s="580"/>
      <c r="AA17" s="580"/>
      <c r="AB17" s="580"/>
      <c r="AC17" s="580"/>
      <c r="AD17" s="580"/>
      <c r="AE17" s="580"/>
      <c r="AF17" s="580"/>
      <c r="AG17" s="581"/>
      <c r="AI17" s="434"/>
      <c r="AJ17" s="357"/>
      <c r="AK17" s="357"/>
      <c r="AL17" s="357"/>
      <c r="AM17" s="357"/>
      <c r="AN17" s="357"/>
      <c r="AO17" s="357"/>
      <c r="AP17" s="357"/>
      <c r="AQ17" s="357"/>
      <c r="AR17" s="358"/>
      <c r="AV17" s="400" t="str">
        <f t="shared" ref="AV17:AV23" si="0">IF(AND(C30&lt;&gt;"",E30&lt;&gt;""),C30&amp;" - "&amp;E30,"")</f>
        <v>4 - 5</v>
      </c>
      <c r="AW17" s="399">
        <f t="shared" ref="AW17:AW23" si="1">IF(AB30&lt;&gt;"",1,0)</f>
        <v>0</v>
      </c>
      <c r="AX17" s="266"/>
      <c r="AY17" s="403">
        <f t="shared" ref="AY17:AY23" si="2">IF(F30="F",1,0)</f>
        <v>0</v>
      </c>
      <c r="AZ17" s="404">
        <f t="shared" ref="AZ17:AZ23" si="3">IF(T30="F",1,0)</f>
        <v>1</v>
      </c>
      <c r="BA17" s="267"/>
      <c r="BB17" s="400">
        <f t="shared" ref="BB17:BB23" si="4">IF(AZ17=1,3,IF(U30&lt;&gt;"",COUNTIF(U30:Y30,"&gt;=0"),0))</f>
        <v>3</v>
      </c>
      <c r="BC17" s="399">
        <f t="shared" ref="BC17:BC23" si="5">IF(AY17=1,3,IF(U30&lt;&gt;"",COUNTIF(U30:Y30,"&lt;0"),0))</f>
        <v>0</v>
      </c>
      <c r="BD17" s="267"/>
      <c r="BE17" s="400">
        <f t="shared" ref="BE17:BE23" si="6">IF(AY17=1,0,IF(AZ17=1,2,IF(BB17&lt;&gt;"",IF(BB17=3,2,IF(BC17=3,1,"")),"")))</f>
        <v>2</v>
      </c>
      <c r="BF17" s="399">
        <f t="shared" ref="BF17:BF23" si="7">IF(AZ17=1,0,IF(AY17=1,2,IF(BC17&lt;&gt;"",IF(BC17=3,2,IF(BB17=3,1,"")),"")))</f>
        <v>0</v>
      </c>
      <c r="BJ17" s="249"/>
      <c r="BK17" s="352" t="str">
        <f>IF($BN$14&lt;&gt;"",IF($BW$7=$BY$7,"2 - 3",""),"")</f>
        <v/>
      </c>
      <c r="BL17" s="640"/>
      <c r="BM17" s="640"/>
      <c r="BN17" s="639" t="str">
        <f>IF($BK$17&lt;&gt;"",BE16,"")</f>
        <v/>
      </c>
      <c r="BO17" s="639"/>
      <c r="BP17" s="639" t="str">
        <f>IF($BK$17&lt;&gt;"",BF16,"")</f>
        <v/>
      </c>
      <c r="BQ17" s="639"/>
      <c r="BR17" s="353"/>
      <c r="BS17" s="353"/>
      <c r="BT17" s="253"/>
      <c r="BU17" s="253"/>
      <c r="BV17" s="253"/>
      <c r="BW17" s="253"/>
      <c r="BX17" s="269"/>
      <c r="BY17" s="253"/>
      <c r="BZ17" s="253"/>
      <c r="CA17" s="253"/>
      <c r="CB17" s="253"/>
      <c r="CC17" s="253"/>
      <c r="CD17" s="270"/>
      <c r="CE17" s="253"/>
      <c r="CF17" s="253"/>
      <c r="CG17" s="253"/>
      <c r="CH17" s="253"/>
      <c r="CI17" s="271"/>
    </row>
    <row r="18" spans="1:87" ht="21" customHeight="1" x14ac:dyDescent="0.25">
      <c r="A18" s="264">
        <v>3</v>
      </c>
      <c r="B18" s="562" t="str">
        <f>IF($K$18&lt;&gt;"",VLOOKUP($K$18,Liste!$C$17:$I$24,3,FALSE),"")</f>
        <v>PLET Victorien</v>
      </c>
      <c r="C18" s="562"/>
      <c r="D18" s="562"/>
      <c r="E18" s="562"/>
      <c r="F18" s="562"/>
      <c r="G18" s="562"/>
      <c r="H18" s="562"/>
      <c r="I18" s="562"/>
      <c r="J18" s="562"/>
      <c r="K18" s="563">
        <f>IF(Poules!$P$21&lt;&gt;"",Poules!$P$21,"")</f>
        <v>3</v>
      </c>
      <c r="L18" s="563"/>
      <c r="M18" s="564"/>
      <c r="N18" s="553">
        <f>IF($K$18&lt;&gt;"",VLOOKUP($K$18,Liste!$C$17:$I$24,2,FALSE),"")</f>
        <v>0</v>
      </c>
      <c r="O18" s="553"/>
      <c r="P18" s="553"/>
      <c r="Q18" s="562">
        <f>IF($K$18&lt;&gt;"",VLOOKUP($K$18,Liste!$C$17:$I$24,4,FALSE),"")</f>
        <v>5</v>
      </c>
      <c r="R18" s="562"/>
      <c r="S18" s="565" t="str">
        <f>IF($K$18&lt;&gt;"",VLOOKUP($K$18,Liste!$C$17:$I$24,5,FALSE),"")</f>
        <v>NO</v>
      </c>
      <c r="T18" s="565"/>
      <c r="U18" s="562">
        <f>IF($K$18&lt;&gt;"",VLOOKUP($K$18,Liste!$C$17:$I$24,6,FALSE),"")</f>
        <v>0</v>
      </c>
      <c r="V18" s="562"/>
      <c r="W18" s="579" t="str">
        <f>IF($K$18&lt;&gt;"",VLOOKUP($K$18,Liste!$C$17:$I$24,7,FALSE),"")</f>
        <v>US SAINT BERTHEVIN/SAINT LOUP</v>
      </c>
      <c r="X18" s="580"/>
      <c r="Y18" s="580"/>
      <c r="Z18" s="580"/>
      <c r="AA18" s="580"/>
      <c r="AB18" s="580"/>
      <c r="AC18" s="580"/>
      <c r="AD18" s="580"/>
      <c r="AE18" s="580"/>
      <c r="AF18" s="580"/>
      <c r="AG18" s="581"/>
      <c r="AI18" s="434"/>
      <c r="AJ18" s="571" t="s">
        <v>256</v>
      </c>
      <c r="AK18" s="572"/>
      <c r="AL18" s="572"/>
      <c r="AM18" s="572"/>
      <c r="AN18" s="572"/>
      <c r="AO18" s="572"/>
      <c r="AP18" s="572"/>
      <c r="AQ18" s="572"/>
      <c r="AR18" s="358"/>
      <c r="AV18" s="400" t="str">
        <f t="shared" si="0"/>
        <v>1 - 7</v>
      </c>
      <c r="AW18" s="399">
        <f t="shared" si="1"/>
        <v>0</v>
      </c>
      <c r="AX18" s="266"/>
      <c r="AY18" s="403">
        <f t="shared" si="2"/>
        <v>0</v>
      </c>
      <c r="AZ18" s="404">
        <f t="shared" si="3"/>
        <v>0</v>
      </c>
      <c r="BA18" s="267"/>
      <c r="BB18" s="400">
        <f t="shared" si="4"/>
        <v>3</v>
      </c>
      <c r="BC18" s="399">
        <f t="shared" si="5"/>
        <v>1</v>
      </c>
      <c r="BD18" s="267"/>
      <c r="BE18" s="400">
        <f t="shared" si="6"/>
        <v>2</v>
      </c>
      <c r="BF18" s="399">
        <f t="shared" si="7"/>
        <v>1</v>
      </c>
      <c r="BJ18" s="249"/>
      <c r="BK18" s="352" t="s">
        <v>114</v>
      </c>
      <c r="BL18" s="612" t="str">
        <f>IF($BL$14&lt;&gt;"",SUM($BL$15:$BM$16),"")</f>
        <v/>
      </c>
      <c r="BM18" s="612"/>
      <c r="BN18" s="612" t="str">
        <f>IF($BN$14&lt;&gt;"",SUM($BN$15:$BO$17),"")</f>
        <v/>
      </c>
      <c r="BO18" s="612"/>
      <c r="BP18" s="612" t="str">
        <f>IF($BP$14&lt;&gt;"",SUM($BP$15:$BQ$17),"")</f>
        <v/>
      </c>
      <c r="BQ18" s="612"/>
      <c r="BR18" s="366"/>
      <c r="BS18" s="366"/>
      <c r="BT18" s="253"/>
      <c r="BU18" s="253"/>
      <c r="BV18" s="253"/>
      <c r="BW18" s="253"/>
      <c r="BX18" s="253"/>
      <c r="BY18" s="253"/>
      <c r="BZ18" s="253"/>
      <c r="CA18" s="253"/>
      <c r="CB18" s="253"/>
      <c r="CC18" s="253"/>
      <c r="CD18" s="270"/>
      <c r="CE18" s="253"/>
      <c r="CF18" s="253"/>
      <c r="CG18" s="253"/>
      <c r="CH18" s="253"/>
      <c r="CI18" s="271"/>
    </row>
    <row r="19" spans="1:87" ht="21" customHeight="1" x14ac:dyDescent="0.25">
      <c r="A19" s="264">
        <v>4</v>
      </c>
      <c r="B19" s="562" t="str">
        <f>IF($K$19&lt;&gt;"",VLOOKUP($K$19,Liste!$C$17:$I$24,3,FALSE),"")</f>
        <v>DEFRENEIX Samuel</v>
      </c>
      <c r="C19" s="562"/>
      <c r="D19" s="562"/>
      <c r="E19" s="562"/>
      <c r="F19" s="562"/>
      <c r="G19" s="562"/>
      <c r="H19" s="562"/>
      <c r="I19" s="562"/>
      <c r="J19" s="562"/>
      <c r="K19" s="563">
        <f>IF(Poules!$P$22&lt;&gt;"",Poules!$P$22,"")</f>
        <v>4</v>
      </c>
      <c r="L19" s="563"/>
      <c r="M19" s="564"/>
      <c r="N19" s="553">
        <f>IF($K$19&lt;&gt;"",VLOOKUP($K$19,Liste!$C$17:$I$24,2,FALSE),"")</f>
        <v>0</v>
      </c>
      <c r="O19" s="553"/>
      <c r="P19" s="553"/>
      <c r="Q19" s="562">
        <f>IF($K$19&lt;&gt;"",VLOOKUP($K$19,Liste!$C$17:$I$24,4,FALSE),"")</f>
        <v>5</v>
      </c>
      <c r="R19" s="562"/>
      <c r="S19" s="565" t="str">
        <f>IF($K$19&lt;&gt;"",VLOOKUP($K$19,Liste!$C$17:$I$24,5,FALSE),"")</f>
        <v>NO</v>
      </c>
      <c r="T19" s="565"/>
      <c r="U19" s="562">
        <f>IF($K$19&lt;&gt;"",VLOOKUP($K$19,Liste!$C$17:$I$24,6,FALSE),"")</f>
        <v>0</v>
      </c>
      <c r="V19" s="562"/>
      <c r="W19" s="579" t="str">
        <f>IF($K$19&lt;&gt;"",VLOOKUP($K$19,Liste!$C$17:$I$24,7,FALSE),"")</f>
        <v>CTT DEOLS</v>
      </c>
      <c r="X19" s="580"/>
      <c r="Y19" s="580"/>
      <c r="Z19" s="580"/>
      <c r="AA19" s="580"/>
      <c r="AB19" s="580"/>
      <c r="AC19" s="580"/>
      <c r="AD19" s="580"/>
      <c r="AE19" s="580"/>
      <c r="AF19" s="580"/>
      <c r="AG19" s="581"/>
      <c r="AH19" s="231"/>
      <c r="AI19" s="434"/>
      <c r="AJ19" s="572"/>
      <c r="AK19" s="572"/>
      <c r="AL19" s="572"/>
      <c r="AM19" s="572"/>
      <c r="AN19" s="572"/>
      <c r="AO19" s="572"/>
      <c r="AP19" s="572"/>
      <c r="AQ19" s="572"/>
      <c r="AR19" s="358"/>
      <c r="AV19" s="400" t="str">
        <f t="shared" si="0"/>
        <v>6 - 8</v>
      </c>
      <c r="AW19" s="399">
        <f t="shared" si="1"/>
        <v>0</v>
      </c>
      <c r="AX19" s="266"/>
      <c r="AY19" s="403">
        <f t="shared" si="2"/>
        <v>0</v>
      </c>
      <c r="AZ19" s="404">
        <f t="shared" si="3"/>
        <v>0</v>
      </c>
      <c r="BA19" s="267"/>
      <c r="BB19" s="400">
        <f t="shared" si="4"/>
        <v>3</v>
      </c>
      <c r="BC19" s="399">
        <f t="shared" si="5"/>
        <v>0</v>
      </c>
      <c r="BD19" s="267"/>
      <c r="BE19" s="400">
        <f t="shared" si="6"/>
        <v>2</v>
      </c>
      <c r="BF19" s="399">
        <f t="shared" si="7"/>
        <v>1</v>
      </c>
      <c r="BJ19" s="249"/>
      <c r="BK19" s="353"/>
      <c r="BL19" s="638"/>
      <c r="BM19" s="638"/>
      <c r="BN19" s="638"/>
      <c r="BO19" s="638"/>
      <c r="BP19" s="638"/>
      <c r="BQ19" s="638"/>
      <c r="BR19" s="638"/>
      <c r="BS19" s="638"/>
      <c r="BT19" s="253"/>
      <c r="BU19" s="253"/>
      <c r="BV19" s="253"/>
      <c r="BW19" s="253"/>
      <c r="BX19" s="253"/>
      <c r="BY19" s="253"/>
      <c r="BZ19" s="253"/>
      <c r="CA19" s="253"/>
      <c r="CB19" s="253"/>
      <c r="CC19" s="253"/>
      <c r="CD19" s="270"/>
      <c r="CE19" s="253"/>
      <c r="CF19" s="253"/>
      <c r="CG19" s="253"/>
      <c r="CH19" s="253"/>
    </row>
    <row r="20" spans="1:87" ht="21" customHeight="1" x14ac:dyDescent="0.25">
      <c r="A20" s="264">
        <v>5</v>
      </c>
      <c r="B20" s="562" t="str">
        <f>IF($K$20&lt;&gt;"",VLOOKUP($K$20,Liste!$C$17:$I$24,3,FALSE),"")</f>
        <v>MANIER William</v>
      </c>
      <c r="C20" s="562"/>
      <c r="D20" s="562"/>
      <c r="E20" s="562"/>
      <c r="F20" s="562"/>
      <c r="G20" s="562"/>
      <c r="H20" s="562"/>
      <c r="I20" s="562"/>
      <c r="J20" s="562"/>
      <c r="K20" s="563">
        <f>IF(Poules!$P$23&lt;&gt;"",Poules!$P$23,"")</f>
        <v>5</v>
      </c>
      <c r="L20" s="563"/>
      <c r="M20" s="564"/>
      <c r="N20" s="553" t="str">
        <f>IF($K$20&lt;&gt;"",VLOOKUP($K$20,Liste!$C$17:$I$24,2,FALSE),"")</f>
        <v>WO</v>
      </c>
      <c r="O20" s="553"/>
      <c r="P20" s="553"/>
      <c r="Q20" s="562">
        <f>IF($K$20&lt;&gt;"",VLOOKUP($K$20,Liste!$C$17:$I$24,4,FALSE),"")</f>
        <v>4</v>
      </c>
      <c r="R20" s="562"/>
      <c r="S20" s="565" t="str">
        <f>IF($K$20&lt;&gt;"",VLOOKUP($K$20,Liste!$C$17:$I$24,5,FALSE),"")</f>
        <v>NE</v>
      </c>
      <c r="T20" s="565"/>
      <c r="U20" s="562">
        <f>IF($K$20&lt;&gt;"",VLOOKUP($K$20,Liste!$C$17:$I$24,6,FALSE),"")</f>
        <v>0</v>
      </c>
      <c r="V20" s="562"/>
      <c r="W20" s="579" t="str">
        <f>IF($K$20&lt;&gt;"",VLOOKUP($K$20,Liste!$C$17:$I$24,7,FALSE),"")</f>
        <v>CGL SUD OISE TT</v>
      </c>
      <c r="X20" s="580"/>
      <c r="Y20" s="580"/>
      <c r="Z20" s="580"/>
      <c r="AA20" s="580"/>
      <c r="AB20" s="580"/>
      <c r="AC20" s="580"/>
      <c r="AD20" s="580"/>
      <c r="AE20" s="580"/>
      <c r="AF20" s="580"/>
      <c r="AG20" s="581"/>
      <c r="AH20" s="231"/>
      <c r="AI20" s="434"/>
      <c r="AJ20" s="436"/>
      <c r="AK20" s="437"/>
      <c r="AL20" s="437"/>
      <c r="AM20" s="437"/>
      <c r="AN20" s="357"/>
      <c r="AO20" s="437"/>
      <c r="AP20" s="437"/>
      <c r="AQ20" s="357"/>
      <c r="AR20" s="358"/>
      <c r="AV20" s="400" t="str">
        <f t="shared" si="0"/>
        <v>2 - 5</v>
      </c>
      <c r="AW20" s="399">
        <f t="shared" si="1"/>
        <v>0</v>
      </c>
      <c r="AX20" s="266"/>
      <c r="AY20" s="403">
        <f t="shared" si="2"/>
        <v>0</v>
      </c>
      <c r="AZ20" s="404">
        <f t="shared" si="3"/>
        <v>1</v>
      </c>
      <c r="BA20" s="267"/>
      <c r="BB20" s="400">
        <f t="shared" si="4"/>
        <v>3</v>
      </c>
      <c r="BC20" s="399">
        <f t="shared" si="5"/>
        <v>0</v>
      </c>
      <c r="BD20" s="267"/>
      <c r="BE20" s="400">
        <f t="shared" si="6"/>
        <v>2</v>
      </c>
      <c r="BF20" s="399">
        <f t="shared" si="7"/>
        <v>0</v>
      </c>
      <c r="BJ20" s="249"/>
      <c r="BK20" s="637" t="s">
        <v>122</v>
      </c>
      <c r="BL20" s="637"/>
      <c r="BM20" s="637"/>
      <c r="BN20" s="637"/>
      <c r="BO20" s="637"/>
      <c r="BP20" s="637"/>
      <c r="BQ20" s="637"/>
      <c r="BR20" s="353"/>
      <c r="BS20" s="637" t="s">
        <v>113</v>
      </c>
      <c r="BT20" s="637"/>
      <c r="BU20" s="637"/>
      <c r="BV20" s="637"/>
      <c r="BW20" s="637"/>
      <c r="BX20" s="637"/>
      <c r="BY20" s="637"/>
      <c r="BZ20" s="637"/>
      <c r="CA20" s="253"/>
      <c r="CB20" s="253"/>
      <c r="CC20" s="253"/>
      <c r="CD20" s="270"/>
      <c r="CE20" s="253"/>
      <c r="CF20" s="253"/>
      <c r="CG20" s="253"/>
      <c r="CH20" s="253"/>
    </row>
    <row r="21" spans="1:87" ht="21" customHeight="1" x14ac:dyDescent="0.25">
      <c r="A21" s="264">
        <v>6</v>
      </c>
      <c r="B21" s="562" t="str">
        <f>IF($K$21&lt;&gt;"",VLOOKUP($K$21,Liste!$C$17:$I$24,3,FALSE),"")</f>
        <v>PIERROT Tristan</v>
      </c>
      <c r="C21" s="562"/>
      <c r="D21" s="562"/>
      <c r="E21" s="562"/>
      <c r="F21" s="562"/>
      <c r="G21" s="562"/>
      <c r="H21" s="562"/>
      <c r="I21" s="562"/>
      <c r="J21" s="562"/>
      <c r="K21" s="563">
        <f>IF(Poules!$P$24&lt;&gt;"",Poules!$P$24,"")</f>
        <v>6</v>
      </c>
      <c r="L21" s="563"/>
      <c r="M21" s="564"/>
      <c r="N21" s="553">
        <f>IF($K$21&lt;&gt;"",VLOOKUP($K$21,Liste!$C$17:$I$24,2,FALSE),"")</f>
        <v>0</v>
      </c>
      <c r="O21" s="553"/>
      <c r="P21" s="553"/>
      <c r="Q21" s="562">
        <f>IF($K$21&lt;&gt;"",VLOOKUP($K$21,Liste!$C$17:$I$24,4,FALSE),"")</f>
        <v>4</v>
      </c>
      <c r="R21" s="562"/>
      <c r="S21" s="565" t="str">
        <f>IF($K$21&lt;&gt;"",VLOOKUP($K$21,Liste!$C$17:$I$24,5,FALSE),"")</f>
        <v>NO</v>
      </c>
      <c r="T21" s="565"/>
      <c r="U21" s="562">
        <f>IF($K$21&lt;&gt;"",VLOOKUP($K$21,Liste!$C$17:$I$24,6,FALSE),"")</f>
        <v>0</v>
      </c>
      <c r="V21" s="562"/>
      <c r="W21" s="579" t="str">
        <f>IF($K$21&lt;&gt;"",VLOOKUP($K$21,Liste!$C$17:$I$24,7,FALSE),"")</f>
        <v>TT JOUE LES TOURS</v>
      </c>
      <c r="X21" s="580"/>
      <c r="Y21" s="580"/>
      <c r="Z21" s="580"/>
      <c r="AA21" s="580"/>
      <c r="AB21" s="580"/>
      <c r="AC21" s="580"/>
      <c r="AD21" s="580"/>
      <c r="AE21" s="580"/>
      <c r="AF21" s="580"/>
      <c r="AG21" s="581"/>
      <c r="AH21" s="231"/>
      <c r="AI21" s="434"/>
      <c r="AJ21" s="571" t="s">
        <v>257</v>
      </c>
      <c r="AK21" s="572"/>
      <c r="AL21" s="572"/>
      <c r="AM21" s="572"/>
      <c r="AN21" s="572"/>
      <c r="AO21" s="572"/>
      <c r="AP21" s="572"/>
      <c r="AQ21" s="572"/>
      <c r="AR21" s="358"/>
      <c r="AV21" s="400" t="str">
        <f t="shared" si="0"/>
        <v>3 - 4</v>
      </c>
      <c r="AW21" s="399">
        <f t="shared" si="1"/>
        <v>1</v>
      </c>
      <c r="AX21" s="266"/>
      <c r="AY21" s="403">
        <f t="shared" si="2"/>
        <v>0</v>
      </c>
      <c r="AZ21" s="404">
        <f t="shared" si="3"/>
        <v>0</v>
      </c>
      <c r="BA21" s="267"/>
      <c r="BB21" s="400">
        <f t="shared" si="4"/>
        <v>3</v>
      </c>
      <c r="BC21" s="399">
        <f t="shared" si="5"/>
        <v>1</v>
      </c>
      <c r="BD21" s="267"/>
      <c r="BE21" s="400">
        <f t="shared" si="6"/>
        <v>2</v>
      </c>
      <c r="BF21" s="399">
        <f t="shared" si="7"/>
        <v>1</v>
      </c>
      <c r="BJ21" s="249"/>
      <c r="BK21" s="352"/>
      <c r="BL21" s="604" t="str">
        <f>IF(AND($BU$16="?",$CA$16=$CA$8),"joueur 1","")</f>
        <v/>
      </c>
      <c r="BM21" s="604"/>
      <c r="BN21" s="604" t="str">
        <f>IF(AND($BW$16="?",$CA$16=$CA$8),"joueur 2","")</f>
        <v/>
      </c>
      <c r="BO21" s="604"/>
      <c r="BP21" s="604" t="str">
        <f>IF(AND($BY$16="?",$CA$16=$CA$8),"joueur 3","")</f>
        <v/>
      </c>
      <c r="BQ21" s="604"/>
      <c r="BR21" s="353"/>
      <c r="BS21" s="604"/>
      <c r="BT21" s="604"/>
      <c r="BU21" s="605" t="str">
        <f>IF($K$16&lt;&gt;"","Joueur 1","")</f>
        <v>Joueur 1</v>
      </c>
      <c r="BV21" s="605"/>
      <c r="BW21" s="603" t="str">
        <f>IF($K$17&lt;&gt;"","Joueur 2","")</f>
        <v>Joueur 2</v>
      </c>
      <c r="BX21" s="604"/>
      <c r="BY21" s="603" t="str">
        <f>IF($K$18&lt;&gt;"","Joueur 3","")</f>
        <v>Joueur 3</v>
      </c>
      <c r="BZ21" s="604"/>
      <c r="CA21" s="253"/>
      <c r="CB21" s="253"/>
      <c r="CC21" s="353"/>
      <c r="CD21" s="354"/>
      <c r="CE21" s="253"/>
      <c r="CF21" s="253"/>
      <c r="CG21" s="253"/>
      <c r="CH21" s="262"/>
      <c r="CI21" s="271"/>
    </row>
    <row r="22" spans="1:87" ht="21" customHeight="1" x14ac:dyDescent="0.25">
      <c r="A22" s="264">
        <v>7</v>
      </c>
      <c r="B22" s="562" t="str">
        <f>IF($K$22&lt;&gt;"",VLOOKUP($K$22,Liste!$C$17:$I$24,3,FALSE),"")</f>
        <v>FILLOU Marie-Christine</v>
      </c>
      <c r="C22" s="562"/>
      <c r="D22" s="562"/>
      <c r="E22" s="562"/>
      <c r="F22" s="562"/>
      <c r="G22" s="562"/>
      <c r="H22" s="562"/>
      <c r="I22" s="562"/>
      <c r="J22" s="562"/>
      <c r="K22" s="563">
        <f>IF(Poules!$P$25&lt;&gt;"",Poules!$P$25,"")</f>
        <v>7</v>
      </c>
      <c r="L22" s="563"/>
      <c r="M22" s="564"/>
      <c r="N22" s="553">
        <f>IF($K$22&lt;&gt;"",VLOOKUP($K$22,Liste!$C$17:$I$24,2,FALSE),"")</f>
        <v>0</v>
      </c>
      <c r="O22" s="553"/>
      <c r="P22" s="553"/>
      <c r="Q22" s="562">
        <f>IF($K$22&lt;&gt;"",VLOOKUP($K$22,Liste!$C$17:$I$24,4,FALSE),"")</f>
        <v>3</v>
      </c>
      <c r="R22" s="562"/>
      <c r="S22" s="565" t="str">
        <f>IF($K$22&lt;&gt;"",VLOOKUP($K$22,Liste!$C$17:$I$24,5,FALSE),"")</f>
        <v>NO</v>
      </c>
      <c r="T22" s="565"/>
      <c r="U22" s="562">
        <f>IF($K$22&lt;&gt;"",VLOOKUP($K$22,Liste!$C$17:$I$24,6,FALSE),"")</f>
        <v>0</v>
      </c>
      <c r="V22" s="562"/>
      <c r="W22" s="579" t="str">
        <f>IF($K$22&lt;&gt;"",VLOOKUP($K$22,Liste!$C$17:$I$24,7,FALSE),"")</f>
        <v>SAINT-AVERTIN STT</v>
      </c>
      <c r="X22" s="580"/>
      <c r="Y22" s="580"/>
      <c r="Z22" s="580"/>
      <c r="AA22" s="580"/>
      <c r="AB22" s="580"/>
      <c r="AC22" s="580"/>
      <c r="AD22" s="580"/>
      <c r="AE22" s="580"/>
      <c r="AF22" s="580"/>
      <c r="AG22" s="581"/>
      <c r="AH22" s="231"/>
      <c r="AI22" s="434"/>
      <c r="AJ22" s="572"/>
      <c r="AK22" s="572"/>
      <c r="AL22" s="572"/>
      <c r="AM22" s="572"/>
      <c r="AN22" s="572"/>
      <c r="AO22" s="572"/>
      <c r="AP22" s="572"/>
      <c r="AQ22" s="572"/>
      <c r="AR22" s="358"/>
      <c r="AV22" s="400" t="str">
        <f t="shared" si="0"/>
        <v>1 - 6</v>
      </c>
      <c r="AW22" s="399">
        <f t="shared" si="1"/>
        <v>0</v>
      </c>
      <c r="AX22" s="266"/>
      <c r="AY22" s="403">
        <f t="shared" si="2"/>
        <v>0</v>
      </c>
      <c r="AZ22" s="404">
        <f t="shared" si="3"/>
        <v>0</v>
      </c>
      <c r="BA22" s="267"/>
      <c r="BB22" s="400">
        <f t="shared" si="4"/>
        <v>1</v>
      </c>
      <c r="BC22" s="399">
        <f t="shared" si="5"/>
        <v>3</v>
      </c>
      <c r="BD22" s="267"/>
      <c r="BE22" s="400">
        <f t="shared" si="6"/>
        <v>1</v>
      </c>
      <c r="BF22" s="399">
        <f t="shared" si="7"/>
        <v>2</v>
      </c>
      <c r="BJ22" s="249"/>
      <c r="BK22" s="352" t="str">
        <f>IF($BL$21&lt;&gt;"",IF($BU$15=$BW$15,"1 - 2",""),"")</f>
        <v/>
      </c>
      <c r="BL22" s="279" t="str">
        <f>IF($BK$22&lt;&gt;"",$BB$15,"")</f>
        <v/>
      </c>
      <c r="BM22" s="279" t="str">
        <f>IF($BK$22&lt;&gt;"",$BC$15,"")</f>
        <v/>
      </c>
      <c r="BN22" s="279" t="str">
        <f>IF($BK$22&lt;&gt;"",$BC$15,"")</f>
        <v/>
      </c>
      <c r="BO22" s="279" t="str">
        <f>IF($BK$22&lt;&gt;"",$BB$15,"")</f>
        <v/>
      </c>
      <c r="BP22" s="280"/>
      <c r="BQ22" s="280"/>
      <c r="BR22" s="253"/>
      <c r="BS22" s="604" t="s">
        <v>88</v>
      </c>
      <c r="BT22" s="604"/>
      <c r="BU22" s="633">
        <f>IF($BL$25="",$BU$15,($BU$15+($BL$25*0.01)))</f>
        <v>11</v>
      </c>
      <c r="BV22" s="634"/>
      <c r="BW22" s="635">
        <f>IF($BN$25="",$BW$15,($BW$15+($BN$25*0.01)))</f>
        <v>10</v>
      </c>
      <c r="BX22" s="634"/>
      <c r="BY22" s="635">
        <f>IF($BP$25="",$BY$15,($BY$15+($BP$25*0.01)))</f>
        <v>0</v>
      </c>
      <c r="BZ22" s="633"/>
      <c r="CA22" s="261" t="str">
        <f>IF($BU$23="?",COUNTIF($BU$22:$BZ$22,$BU$22),"")</f>
        <v/>
      </c>
      <c r="CB22" s="261" t="str">
        <f>IF($BW$23="?",COUNTIF($BU$22:$BZ$22,$BW$22),"")</f>
        <v/>
      </c>
      <c r="CC22" s="261" t="str">
        <f>IF($BY$23="?",COUNTIF($BU$22:$BZ$22,$BY$22),"")</f>
        <v/>
      </c>
      <c r="CD22" s="270"/>
      <c r="CE22" s="253"/>
      <c r="CF22" s="253"/>
      <c r="CG22" s="253"/>
      <c r="CH22" s="253"/>
      <c r="CI22" s="271"/>
    </row>
    <row r="23" spans="1:87" ht="21" customHeight="1" thickBot="1" x14ac:dyDescent="0.3">
      <c r="A23" s="272">
        <v>8</v>
      </c>
      <c r="B23" s="582" t="str">
        <f>IF($K$23&lt;&gt;"",VLOOKUP($K$23,Liste!$C$17:$I$24,3,FALSE),"")</f>
        <v>GOLLNISCH Laurent</v>
      </c>
      <c r="C23" s="582"/>
      <c r="D23" s="582"/>
      <c r="E23" s="582"/>
      <c r="F23" s="582"/>
      <c r="G23" s="582"/>
      <c r="H23" s="582"/>
      <c r="I23" s="582"/>
      <c r="J23" s="582"/>
      <c r="K23" s="566">
        <f>IF(Poules!$P$26&lt;&gt;"",Poules!$P$26,"")</f>
        <v>8</v>
      </c>
      <c r="L23" s="566"/>
      <c r="M23" s="567"/>
      <c r="N23" s="568">
        <f>IF($K$23&lt;&gt;"",VLOOKUP($K$23,Liste!$C$17:$I$24,2,FALSE),"")</f>
        <v>0</v>
      </c>
      <c r="O23" s="568"/>
      <c r="P23" s="568"/>
      <c r="Q23" s="582">
        <f>IF($K$23&lt;&gt;"",VLOOKUP($K$23,Liste!$C$17:$I$24,4,FALSE),"")</f>
        <v>5</v>
      </c>
      <c r="R23" s="582"/>
      <c r="S23" s="676" t="str">
        <f>IF($K$23&lt;&gt;"",VLOOKUP($K$23,Liste!$C$17:$I$24,5,FALSE),"")</f>
        <v>NE</v>
      </c>
      <c r="T23" s="676"/>
      <c r="U23" s="582">
        <f>IF($K$23&lt;&gt;"",VLOOKUP($K$23,Liste!$C$17:$I$24,6,FALSE),"")</f>
        <v>0</v>
      </c>
      <c r="V23" s="582"/>
      <c r="W23" s="576" t="str">
        <f>IF($K$23&lt;&gt;"",VLOOKUP($K$23,Liste!$C$17:$I$24,7,FALSE),"")</f>
        <v>MOULINS LES METZ HANDISPORT</v>
      </c>
      <c r="X23" s="577"/>
      <c r="Y23" s="577"/>
      <c r="Z23" s="577"/>
      <c r="AA23" s="577"/>
      <c r="AB23" s="577"/>
      <c r="AC23" s="577"/>
      <c r="AD23" s="577"/>
      <c r="AE23" s="577"/>
      <c r="AF23" s="577"/>
      <c r="AG23" s="578"/>
      <c r="AH23" s="231"/>
      <c r="AI23" s="434"/>
      <c r="AJ23" s="357"/>
      <c r="AK23" s="357"/>
      <c r="AL23" s="357"/>
      <c r="AM23" s="357"/>
      <c r="AN23" s="357"/>
      <c r="AO23" s="357"/>
      <c r="AP23" s="357"/>
      <c r="AQ23" s="357"/>
      <c r="AR23" s="358"/>
      <c r="AV23" s="400" t="str">
        <f t="shared" si="0"/>
        <v>5 - 7</v>
      </c>
      <c r="AW23" s="399">
        <f t="shared" si="1"/>
        <v>0</v>
      </c>
      <c r="AX23" s="266"/>
      <c r="AY23" s="403">
        <f t="shared" si="2"/>
        <v>1</v>
      </c>
      <c r="AZ23" s="404">
        <f t="shared" si="3"/>
        <v>0</v>
      </c>
      <c r="BA23" s="267"/>
      <c r="BB23" s="400">
        <f t="shared" si="4"/>
        <v>0</v>
      </c>
      <c r="BC23" s="399">
        <f t="shared" si="5"/>
        <v>3</v>
      </c>
      <c r="BD23" s="267"/>
      <c r="BE23" s="400">
        <f t="shared" si="6"/>
        <v>0</v>
      </c>
      <c r="BF23" s="399">
        <f t="shared" si="7"/>
        <v>2</v>
      </c>
      <c r="BJ23" s="249"/>
      <c r="BK23" s="352" t="str">
        <f>IF($BL$21&lt;&gt;"",IF($BU$15=$BY$15,"1 - 3",""),"")</f>
        <v/>
      </c>
      <c r="BL23" s="279" t="str">
        <f>IF($BK$23&lt;&gt;"",BB14,"")</f>
        <v/>
      </c>
      <c r="BM23" s="279" t="str">
        <f>IF($BK$23&lt;&gt;"",BC14,"")</f>
        <v/>
      </c>
      <c r="BN23" s="280"/>
      <c r="BO23" s="280"/>
      <c r="BP23" s="279" t="str">
        <f>IF($BK$23&lt;&gt;"",BC14,"")</f>
        <v/>
      </c>
      <c r="BQ23" s="279" t="str">
        <f>IF($BK$23&lt;&gt;"",BB14,"")</f>
        <v/>
      </c>
      <c r="BR23" s="353"/>
      <c r="BS23" s="604" t="s">
        <v>100</v>
      </c>
      <c r="BT23" s="604"/>
      <c r="BU23" s="632" t="str">
        <f>IF($BL$6&lt;&gt;"",IF($AV$10=$AY$10,IF($BU$22=$BW$22,"?",IF($BU$22=$BY$22,"?",RANK($BU$22,$BU$22:$BZ$22))),""),"")</f>
        <v/>
      </c>
      <c r="BV23" s="631"/>
      <c r="BW23" s="630" t="str">
        <f>IF($BN$6&lt;&gt;"",IF($AV$10=$AY$10,IF($BW$22=$BU$22,"?",IF($BW$22=$BY$22,"?",RANK($BW$22,$BU$22:$BZ$22))),""),"")</f>
        <v/>
      </c>
      <c r="BX23" s="631"/>
      <c r="BY23" s="630" t="str">
        <f>IF($BP$6&lt;&gt;"",IF($AV$10=$AY$10,IF($BY$22=$BU$22,"?",IF($BY$22=$BW$22,"?",RANK($BY$22,$BU$22:$BZ$22))),""),"")</f>
        <v/>
      </c>
      <c r="BZ23" s="632"/>
      <c r="CA23" s="268" t="str">
        <f>IF($BU$23&lt;&gt;"",SUM($CA$22:$CC$22),"")</f>
        <v/>
      </c>
      <c r="CB23" s="262"/>
      <c r="CC23" s="262"/>
      <c r="CD23" s="354"/>
      <c r="CE23" s="253"/>
      <c r="CF23" s="253"/>
      <c r="CG23" s="253"/>
      <c r="CH23" s="253"/>
      <c r="CI23" s="271"/>
    </row>
    <row r="24" spans="1:87" ht="21" customHeight="1" thickTop="1" x14ac:dyDescent="0.25">
      <c r="K24" s="423">
        <f>COUNT(K16:M23)</f>
        <v>8</v>
      </c>
      <c r="AH24" s="231"/>
      <c r="AI24" s="434"/>
      <c r="AJ24" s="571" t="s">
        <v>258</v>
      </c>
      <c r="AK24" s="572"/>
      <c r="AL24" s="572"/>
      <c r="AM24" s="572"/>
      <c r="AN24" s="572"/>
      <c r="AO24" s="572"/>
      <c r="AP24" s="572"/>
      <c r="AQ24" s="572"/>
      <c r="AR24" s="358"/>
      <c r="AV24" s="400" t="str">
        <f t="shared" ref="AV24:AV33" si="8">IF(AND(C37&lt;&gt;"",E37&lt;&gt;""),C37&amp;" - "&amp;E37,"")</f>
        <v>4 - 8</v>
      </c>
      <c r="AW24" s="399">
        <f t="shared" ref="AW24:AW33" si="9">IF(AB37&lt;&gt;"",1,0)</f>
        <v>0</v>
      </c>
      <c r="AX24" s="266"/>
      <c r="AY24" s="403">
        <f t="shared" ref="AY24:AY33" si="10">IF(F37="F",1,0)</f>
        <v>0</v>
      </c>
      <c r="AZ24" s="404">
        <f t="shared" ref="AZ24:AZ33" si="11">IF(T37="F",1,0)</f>
        <v>0</v>
      </c>
      <c r="BA24" s="267"/>
      <c r="BB24" s="400">
        <f t="shared" ref="BB24:BB33" si="12">IF(AZ24=1,3,IF(U37&lt;&gt;"",COUNTIF(U37:Y37,"&gt;=0"),0))</f>
        <v>3</v>
      </c>
      <c r="BC24" s="399">
        <f t="shared" ref="BC24:BC33" si="13">IF(AY24=1,3,IF(U37&lt;&gt;"",COUNTIF(U37:Y37,"&lt;0"),0))</f>
        <v>1</v>
      </c>
      <c r="BD24" s="267"/>
      <c r="BE24" s="400">
        <f t="shared" ref="BE24:BE33" si="14">IF(AY24=1,0,IF(AZ24=1,2,IF(BB24&lt;&gt;"",IF(BB24=3,2,IF(BC24=3,1,"")),"")))</f>
        <v>2</v>
      </c>
      <c r="BF24" s="399">
        <f t="shared" ref="BF24:BF33" si="15">IF(AZ24=1,0,IF(AY24=1,2,IF(BC24&lt;&gt;"",IF(BC24=3,2,IF(BB24=3,1,"")),"")))</f>
        <v>1</v>
      </c>
      <c r="BJ24" s="249"/>
      <c r="BK24" s="352" t="str">
        <f>IF($BN$21&lt;&gt;"",IF($BW$15=$BY$15,"2 - 3",""),"")</f>
        <v/>
      </c>
      <c r="BL24" s="280"/>
      <c r="BM24" s="280"/>
      <c r="BN24" s="279" t="str">
        <f>IF($BK$24&lt;&gt;"",BB16,"")</f>
        <v/>
      </c>
      <c r="BO24" s="279" t="str">
        <f>IF($BK$24&lt;&gt;"",BC16,"")</f>
        <v/>
      </c>
      <c r="BP24" s="279" t="str">
        <f>IF($BK$24&lt;&gt;"",BC16,"")</f>
        <v/>
      </c>
      <c r="BQ24" s="279" t="str">
        <f>IF($BK$24&lt;&gt;"",BB16,"")</f>
        <v/>
      </c>
      <c r="BR24" s="353"/>
      <c r="BS24" s="353"/>
      <c r="BT24" s="253"/>
      <c r="BU24" s="253"/>
      <c r="BV24" s="253"/>
      <c r="BW24" s="253"/>
      <c r="BX24" s="253"/>
      <c r="BY24" s="253"/>
      <c r="BZ24" s="253"/>
      <c r="CA24" s="253"/>
      <c r="CB24" s="253"/>
      <c r="CC24" s="353"/>
      <c r="CD24" s="354"/>
      <c r="CE24" s="253"/>
      <c r="CF24" s="253"/>
      <c r="CG24" s="253"/>
      <c r="CH24" s="253"/>
      <c r="CI24" s="271"/>
    </row>
    <row r="25" spans="1:87" ht="21" customHeight="1" x14ac:dyDescent="0.25">
      <c r="A25" s="554" t="s">
        <v>5</v>
      </c>
      <c r="B25" s="554" t="s">
        <v>4</v>
      </c>
      <c r="C25" s="554" t="s">
        <v>18</v>
      </c>
      <c r="D25" s="554"/>
      <c r="E25" s="554"/>
      <c r="F25" s="555" t="s">
        <v>123</v>
      </c>
      <c r="G25" s="573" t="s">
        <v>95</v>
      </c>
      <c r="H25" s="574"/>
      <c r="I25" s="574"/>
      <c r="J25" s="574"/>
      <c r="K25" s="574"/>
      <c r="L25" s="574" t="s">
        <v>124</v>
      </c>
      <c r="M25" s="574"/>
      <c r="N25" s="574"/>
      <c r="O25" s="574" t="s">
        <v>96</v>
      </c>
      <c r="P25" s="574"/>
      <c r="Q25" s="574"/>
      <c r="R25" s="574"/>
      <c r="S25" s="575"/>
      <c r="T25" s="555" t="s">
        <v>123</v>
      </c>
      <c r="U25" s="276" t="s">
        <v>125</v>
      </c>
      <c r="V25" s="276"/>
      <c r="W25" s="276"/>
      <c r="X25" s="276"/>
      <c r="Y25" s="382"/>
      <c r="Z25" s="648" t="s">
        <v>126</v>
      </c>
      <c r="AA25" s="649"/>
      <c r="AB25" s="649"/>
      <c r="AC25" s="649"/>
      <c r="AD25" s="649"/>
      <c r="AE25" s="649"/>
      <c r="AF25" s="649"/>
      <c r="AG25" s="650"/>
      <c r="AH25" s="231"/>
      <c r="AI25" s="434"/>
      <c r="AJ25" s="572"/>
      <c r="AK25" s="572"/>
      <c r="AL25" s="572"/>
      <c r="AM25" s="572"/>
      <c r="AN25" s="572"/>
      <c r="AO25" s="572"/>
      <c r="AP25" s="572"/>
      <c r="AQ25" s="572"/>
      <c r="AR25" s="358"/>
      <c r="AV25" s="400" t="str">
        <f t="shared" si="8"/>
        <v>2 - 3</v>
      </c>
      <c r="AW25" s="399">
        <f t="shared" si="9"/>
        <v>1</v>
      </c>
      <c r="AX25" s="266"/>
      <c r="AY25" s="403">
        <f t="shared" si="10"/>
        <v>0</v>
      </c>
      <c r="AZ25" s="404">
        <f t="shared" si="11"/>
        <v>0</v>
      </c>
      <c r="BA25" s="267"/>
      <c r="BB25" s="400">
        <f t="shared" si="12"/>
        <v>3</v>
      </c>
      <c r="BC25" s="399">
        <f t="shared" si="13"/>
        <v>1</v>
      </c>
      <c r="BD25" s="267"/>
      <c r="BE25" s="400">
        <f t="shared" si="14"/>
        <v>2</v>
      </c>
      <c r="BF25" s="399">
        <f t="shared" si="15"/>
        <v>1</v>
      </c>
      <c r="BJ25" s="249"/>
      <c r="BK25" s="352" t="s">
        <v>114</v>
      </c>
      <c r="BL25" s="612" t="str">
        <f>IF($BL$21&lt;&gt;"",(SUM($BL$22:$BL$24)/SUM($BM$22:$BM$24)),"")</f>
        <v/>
      </c>
      <c r="BM25" s="612"/>
      <c r="BN25" s="612" t="str">
        <f>IF($BN$21&lt;&gt;"",(SUM($BN$22:$BN$24)/SUM($BO$22:$BO$24)),"")</f>
        <v/>
      </c>
      <c r="BO25" s="612"/>
      <c r="BP25" s="612" t="str">
        <f>IF($BP$21&lt;&gt;"",(SUM($BP$22:$BP$24)/SUM($BQ$22:$BQ$24)),"")</f>
        <v/>
      </c>
      <c r="BQ25" s="612"/>
      <c r="BR25" s="311"/>
      <c r="BS25" s="311"/>
      <c r="BT25" s="253"/>
      <c r="BU25" s="253"/>
      <c r="BV25" s="253"/>
      <c r="BW25" s="253"/>
      <c r="BX25" s="253"/>
      <c r="BY25" s="253"/>
      <c r="BZ25" s="253"/>
      <c r="CA25" s="253"/>
      <c r="CB25" s="253"/>
      <c r="CC25" s="253"/>
      <c r="CD25" s="270"/>
      <c r="CE25" s="253"/>
      <c r="CF25" s="253"/>
      <c r="CG25" s="253"/>
      <c r="CH25" s="253"/>
      <c r="CI25" s="271"/>
    </row>
    <row r="26" spans="1:87" ht="21" customHeight="1" x14ac:dyDescent="0.25">
      <c r="A26" s="554"/>
      <c r="B26" s="554"/>
      <c r="C26" s="554"/>
      <c r="D26" s="554"/>
      <c r="E26" s="554"/>
      <c r="F26" s="556"/>
      <c r="G26" s="557"/>
      <c r="H26" s="558"/>
      <c r="I26" s="558"/>
      <c r="J26" s="558"/>
      <c r="K26" s="558"/>
      <c r="L26" s="558"/>
      <c r="M26" s="558"/>
      <c r="N26" s="558"/>
      <c r="O26" s="558"/>
      <c r="P26" s="558"/>
      <c r="Q26" s="558"/>
      <c r="R26" s="558"/>
      <c r="S26" s="559"/>
      <c r="T26" s="556"/>
      <c r="U26" s="276">
        <v>1</v>
      </c>
      <c r="V26" s="276">
        <v>2</v>
      </c>
      <c r="W26" s="276">
        <v>3</v>
      </c>
      <c r="X26" s="276">
        <v>4</v>
      </c>
      <c r="Y26" s="382">
        <v>5</v>
      </c>
      <c r="Z26" s="409" t="s">
        <v>120</v>
      </c>
      <c r="AA26" s="276" t="s">
        <v>121</v>
      </c>
      <c r="AB26" s="276" t="s">
        <v>128</v>
      </c>
      <c r="AC26" s="276" t="s">
        <v>241</v>
      </c>
      <c r="AD26" s="276" t="s">
        <v>242</v>
      </c>
      <c r="AE26" s="276" t="s">
        <v>243</v>
      </c>
      <c r="AF26" s="276" t="s">
        <v>244</v>
      </c>
      <c r="AG26" s="281" t="s">
        <v>245</v>
      </c>
      <c r="AH26" s="231"/>
      <c r="AI26" s="434"/>
      <c r="AJ26" s="357"/>
      <c r="AK26" s="357"/>
      <c r="AL26" s="357"/>
      <c r="AM26" s="357"/>
      <c r="AN26" s="357"/>
      <c r="AO26" s="357"/>
      <c r="AP26" s="357"/>
      <c r="AQ26" s="357"/>
      <c r="AR26" s="358"/>
      <c r="AV26" s="400" t="str">
        <f t="shared" si="8"/>
        <v>1 - 5</v>
      </c>
      <c r="AW26" s="399">
        <f t="shared" si="9"/>
        <v>0</v>
      </c>
      <c r="AX26" s="266"/>
      <c r="AY26" s="403">
        <f t="shared" si="10"/>
        <v>0</v>
      </c>
      <c r="AZ26" s="404">
        <f t="shared" si="11"/>
        <v>1</v>
      </c>
      <c r="BA26" s="267"/>
      <c r="BB26" s="400">
        <f t="shared" si="12"/>
        <v>3</v>
      </c>
      <c r="BC26" s="399">
        <f t="shared" si="13"/>
        <v>0</v>
      </c>
      <c r="BD26" s="267"/>
      <c r="BE26" s="400">
        <f t="shared" si="14"/>
        <v>2</v>
      </c>
      <c r="BF26" s="399">
        <f t="shared" si="15"/>
        <v>0</v>
      </c>
      <c r="BJ26" s="249"/>
      <c r="BK26" s="253"/>
      <c r="BL26" s="253"/>
      <c r="BM26" s="253"/>
      <c r="BN26" s="253"/>
      <c r="BO26" s="253"/>
      <c r="BP26" s="253"/>
      <c r="BQ26" s="253"/>
      <c r="BR26" s="311"/>
      <c r="BS26" s="311"/>
      <c r="BT26" s="253"/>
      <c r="BU26" s="253"/>
      <c r="BV26" s="253"/>
      <c r="BW26" s="253"/>
      <c r="BX26" s="253"/>
      <c r="BY26" s="253"/>
      <c r="BZ26" s="253"/>
      <c r="CA26" s="253"/>
      <c r="CB26" s="253"/>
      <c r="CC26" s="253"/>
      <c r="CD26" s="270"/>
      <c r="CE26" s="253"/>
      <c r="CF26" s="253"/>
      <c r="CG26" s="253"/>
      <c r="CH26" s="253"/>
    </row>
    <row r="27" spans="1:87" ht="21" customHeight="1" x14ac:dyDescent="0.25">
      <c r="A27" s="265">
        <f>IF(Prépa!$X$6&lt;&gt;"",Prépa!$X$6,"")</f>
        <v>1</v>
      </c>
      <c r="B27" s="286" t="str">
        <f>IF(Prépa!$W$6&lt;&gt;"",Prépa!$W$6,"")</f>
        <v>9h30</v>
      </c>
      <c r="C27" s="287">
        <f>IF($K$16&lt;&gt;"",$A$16,"")</f>
        <v>1</v>
      </c>
      <c r="D27" s="288" t="s">
        <v>129</v>
      </c>
      <c r="E27" s="289">
        <f>IF($K$23&lt;&gt;"",$A$23,"")</f>
        <v>8</v>
      </c>
      <c r="F27" s="441"/>
      <c r="G27" s="579" t="str">
        <f>IF($C27&lt;&gt;"",VLOOKUP($C27,$A$16:$J$23,2,FALSE),"")</f>
        <v>RUTLER Sébastien</v>
      </c>
      <c r="H27" s="580"/>
      <c r="I27" s="580"/>
      <c r="J27" s="580"/>
      <c r="K27" s="580"/>
      <c r="L27" s="580"/>
      <c r="M27" s="288" t="s">
        <v>129</v>
      </c>
      <c r="N27" s="569" t="str">
        <f>IF($E27&lt;&gt;"",VLOOKUP($E27,$A$16:$J$23,2,FALSE),"")</f>
        <v>GOLLNISCH Laurent</v>
      </c>
      <c r="O27" s="569"/>
      <c r="P27" s="569"/>
      <c r="Q27" s="569"/>
      <c r="R27" s="569"/>
      <c r="S27" s="570"/>
      <c r="T27" s="440"/>
      <c r="U27" s="292">
        <v>5</v>
      </c>
      <c r="V27" s="293">
        <v>11</v>
      </c>
      <c r="W27" s="293">
        <v>8</v>
      </c>
      <c r="X27" s="293"/>
      <c r="Y27" s="407"/>
      <c r="Z27" s="410">
        <f>IF($AY14=1,0,IF($AZ14=1,2,IF($BB14&lt;&gt;"",IF($BB14=3,2,IF($BC14=3,1,"")),"")))</f>
        <v>2</v>
      </c>
      <c r="AA27" s="392"/>
      <c r="AB27" s="392"/>
      <c r="AC27" s="392"/>
      <c r="AD27" s="392"/>
      <c r="AE27" s="392"/>
      <c r="AF27" s="392"/>
      <c r="AG27" s="295">
        <f>IF($AZ14=1,0,IF($AY14=1,2,IF($BC14&lt;&gt;"",IF($BC14=3,2,IF($BB14=3,1,"")),"")))</f>
        <v>1</v>
      </c>
      <c r="AH27" s="231"/>
      <c r="AI27" s="434"/>
      <c r="AJ27" s="571" t="s">
        <v>259</v>
      </c>
      <c r="AK27" s="572"/>
      <c r="AL27" s="572"/>
      <c r="AM27" s="572"/>
      <c r="AN27" s="572"/>
      <c r="AO27" s="572"/>
      <c r="AP27" s="572"/>
      <c r="AQ27" s="572"/>
      <c r="AR27" s="358"/>
      <c r="AV27" s="400" t="str">
        <f t="shared" si="8"/>
        <v>4 - 6</v>
      </c>
      <c r="AW27" s="399">
        <f t="shared" si="9"/>
        <v>0</v>
      </c>
      <c r="AX27" s="266"/>
      <c r="AY27" s="403">
        <f t="shared" si="10"/>
        <v>0</v>
      </c>
      <c r="AZ27" s="404">
        <f t="shared" si="11"/>
        <v>0</v>
      </c>
      <c r="BA27" s="267"/>
      <c r="BB27" s="400">
        <f t="shared" si="12"/>
        <v>2</v>
      </c>
      <c r="BC27" s="399">
        <f t="shared" si="13"/>
        <v>3</v>
      </c>
      <c r="BD27" s="267"/>
      <c r="BE27" s="400">
        <f t="shared" si="14"/>
        <v>1</v>
      </c>
      <c r="BF27" s="399">
        <f t="shared" si="15"/>
        <v>2</v>
      </c>
      <c r="BJ27" s="249"/>
      <c r="BK27" s="637" t="s">
        <v>135</v>
      </c>
      <c r="BL27" s="637"/>
      <c r="BM27" s="637"/>
      <c r="BN27" s="637"/>
      <c r="BO27" s="637"/>
      <c r="BP27" s="637"/>
      <c r="BQ27" s="637"/>
      <c r="BR27" s="311"/>
      <c r="BS27" s="637" t="s">
        <v>127</v>
      </c>
      <c r="BT27" s="637"/>
      <c r="BU27" s="637"/>
      <c r="BV27" s="637"/>
      <c r="BW27" s="637"/>
      <c r="BX27" s="637"/>
      <c r="BY27" s="637"/>
      <c r="BZ27" s="637"/>
      <c r="CA27" s="253"/>
      <c r="CB27" s="253"/>
      <c r="CC27" s="253"/>
      <c r="CD27" s="270"/>
      <c r="CE27" s="253"/>
      <c r="CF27" s="253"/>
      <c r="CG27" s="253"/>
      <c r="CH27" s="253"/>
    </row>
    <row r="28" spans="1:87" ht="21" customHeight="1" x14ac:dyDescent="0.25">
      <c r="A28" s="300">
        <f>IF(Prépa!$X$7&lt;&gt;"",Prépa!$X$7,"")</f>
        <v>2</v>
      </c>
      <c r="B28" s="301" t="str">
        <f>IF(Prépa!$W$7&lt;&gt;"",Prépa!$W$7,"")</f>
        <v>9h30</v>
      </c>
      <c r="C28" s="302">
        <f>IF($K$17&lt;&gt;"",$A$17,"")</f>
        <v>2</v>
      </c>
      <c r="D28" s="303" t="s">
        <v>129</v>
      </c>
      <c r="E28" s="304">
        <f>IF($K$22&lt;&gt;"",$A$22,"")</f>
        <v>7</v>
      </c>
      <c r="F28" s="305"/>
      <c r="G28" s="579" t="str">
        <f t="shared" ref="G28:G54" si="16">IF($C28&lt;&gt;"",VLOOKUP($C28,$A$16:$J$23,2,FALSE),"")</f>
        <v>LE MOAL Bruno</v>
      </c>
      <c r="H28" s="580"/>
      <c r="I28" s="580"/>
      <c r="J28" s="580"/>
      <c r="K28" s="580"/>
      <c r="L28" s="580"/>
      <c r="M28" s="303" t="s">
        <v>129</v>
      </c>
      <c r="N28" s="614" t="str">
        <f t="shared" ref="N28:N54" si="17">IF($E28&lt;&gt;"",VLOOKUP($E28,$A$16:$J$23,2,FALSE),"")</f>
        <v>FILLOU Marie-Christine</v>
      </c>
      <c r="O28" s="614"/>
      <c r="P28" s="614"/>
      <c r="Q28" s="614"/>
      <c r="R28" s="614"/>
      <c r="S28" s="615"/>
      <c r="T28" s="306"/>
      <c r="U28" s="292">
        <v>-7</v>
      </c>
      <c r="V28" s="292">
        <v>2</v>
      </c>
      <c r="W28" s="292">
        <v>10</v>
      </c>
      <c r="X28" s="292">
        <v>8</v>
      </c>
      <c r="Y28" s="408"/>
      <c r="Z28" s="412"/>
      <c r="AA28" s="307">
        <f>IF($AY15=1,0,IF($AZ15=1,2,IF($BB15&lt;&gt;"",IF($BB15=3,2,IF($BC15=3,1,"")),"")))</f>
        <v>2</v>
      </c>
      <c r="AB28" s="413"/>
      <c r="AC28" s="413"/>
      <c r="AD28" s="413"/>
      <c r="AE28" s="413"/>
      <c r="AF28" s="307">
        <f>IF($AZ15=1,0,IF($AY15=1,2,IF($BC15&lt;&gt;"",IF($BC15=3,2,IF($BB15=3,1,"")),"")))</f>
        <v>1</v>
      </c>
      <c r="AG28" s="414"/>
      <c r="AH28" s="231"/>
      <c r="AI28" s="434"/>
      <c r="AJ28" s="572"/>
      <c r="AK28" s="572"/>
      <c r="AL28" s="572"/>
      <c r="AM28" s="572"/>
      <c r="AN28" s="572"/>
      <c r="AO28" s="572"/>
      <c r="AP28" s="572"/>
      <c r="AQ28" s="572"/>
      <c r="AR28" s="358"/>
      <c r="AV28" s="400" t="str">
        <f t="shared" si="8"/>
        <v>3 - 7</v>
      </c>
      <c r="AW28" s="399">
        <f t="shared" si="9"/>
        <v>1</v>
      </c>
      <c r="AX28" s="266"/>
      <c r="AY28" s="403">
        <f t="shared" si="10"/>
        <v>0</v>
      </c>
      <c r="AZ28" s="404">
        <f t="shared" si="11"/>
        <v>0</v>
      </c>
      <c r="BA28" s="267"/>
      <c r="BB28" s="400">
        <f t="shared" si="12"/>
        <v>1</v>
      </c>
      <c r="BC28" s="399">
        <f t="shared" si="13"/>
        <v>3</v>
      </c>
      <c r="BD28" s="267"/>
      <c r="BE28" s="400">
        <f t="shared" si="14"/>
        <v>1</v>
      </c>
      <c r="BF28" s="399">
        <f t="shared" si="15"/>
        <v>2</v>
      </c>
      <c r="BJ28" s="249"/>
      <c r="BK28" s="352"/>
      <c r="BL28" s="604" t="str">
        <f>IF(AND($BU$23="?",$CA$23=$CA$8),"joueur 1","")</f>
        <v/>
      </c>
      <c r="BM28" s="604"/>
      <c r="BN28" s="604" t="str">
        <f>IF(AND($BW$23="?",$CA$23=$CA$8),"joueur 2","")</f>
        <v/>
      </c>
      <c r="BO28" s="604"/>
      <c r="BP28" s="604" t="str">
        <f>IF(AND($BY$23="?",$CA$23=$CA$8),"joueur 3","")</f>
        <v/>
      </c>
      <c r="BQ28" s="604"/>
      <c r="BR28" s="311"/>
      <c r="BS28" s="604"/>
      <c r="BT28" s="604"/>
      <c r="BU28" s="605" t="str">
        <f>IF($K$16&lt;&gt;"","Joueur 1","")</f>
        <v>Joueur 1</v>
      </c>
      <c r="BV28" s="605"/>
      <c r="BW28" s="603" t="str">
        <f>IF($K$17&lt;&gt;"","Joueur 2","")</f>
        <v>Joueur 2</v>
      </c>
      <c r="BX28" s="604"/>
      <c r="BY28" s="603" t="str">
        <f>IF($K$18&lt;&gt;"","Joueur 3","")</f>
        <v>Joueur 3</v>
      </c>
      <c r="BZ28" s="604"/>
      <c r="CA28" s="253"/>
      <c r="CB28" s="253"/>
      <c r="CC28" s="253"/>
      <c r="CD28" s="270"/>
      <c r="CE28" s="253"/>
      <c r="CF28" s="253"/>
      <c r="CG28" s="253"/>
      <c r="CH28" s="253"/>
    </row>
    <row r="29" spans="1:87" ht="21" customHeight="1" x14ac:dyDescent="0.25">
      <c r="A29" s="265">
        <f>IF(Prépa!$X$8&lt;&gt;"",Prépa!$X$8,"")</f>
        <v>3</v>
      </c>
      <c r="B29" s="286" t="str">
        <f>IF(Prépa!$W$8&lt;&gt;"",Prépa!$W$8,"")</f>
        <v>9h30</v>
      </c>
      <c r="C29" s="287">
        <f>IF($K$18&lt;&gt;"",$A$18,"")</f>
        <v>3</v>
      </c>
      <c r="D29" s="288" t="s">
        <v>129</v>
      </c>
      <c r="E29" s="289">
        <f>IF($K$21&lt;&gt;"",$A$21,"")</f>
        <v>6</v>
      </c>
      <c r="F29" s="290"/>
      <c r="G29" s="579" t="str">
        <f t="shared" si="16"/>
        <v>PLET Victorien</v>
      </c>
      <c r="H29" s="580"/>
      <c r="I29" s="580"/>
      <c r="J29" s="580"/>
      <c r="K29" s="580"/>
      <c r="L29" s="580"/>
      <c r="M29" s="288" t="s">
        <v>129</v>
      </c>
      <c r="N29" s="569" t="str">
        <f t="shared" si="17"/>
        <v>PIERROT Tristan</v>
      </c>
      <c r="O29" s="569"/>
      <c r="P29" s="569"/>
      <c r="Q29" s="569"/>
      <c r="R29" s="569"/>
      <c r="S29" s="570"/>
      <c r="T29" s="291"/>
      <c r="U29" s="292">
        <v>7</v>
      </c>
      <c r="V29" s="292">
        <v>-5</v>
      </c>
      <c r="W29" s="292">
        <v>9</v>
      </c>
      <c r="X29" s="292">
        <v>-5</v>
      </c>
      <c r="Y29" s="408">
        <v>-5</v>
      </c>
      <c r="Z29" s="415"/>
      <c r="AA29" s="413"/>
      <c r="AB29" s="294">
        <f>IF($AY16=1,0,IF($AZ16=1,2,IF($BB16&lt;&gt;"",IF($BB16=3,2,IF($BC16=3,1,"")),"")))</f>
        <v>1</v>
      </c>
      <c r="AC29" s="392"/>
      <c r="AD29" s="392"/>
      <c r="AE29" s="294">
        <f>IF($AZ16=1,0,IF($AY16=1,2,IF($BC16&lt;&gt;"",IF($BC16=3,2,IF($BB16=3,1,"")),"")))</f>
        <v>2</v>
      </c>
      <c r="AF29" s="392"/>
      <c r="AG29" s="416"/>
      <c r="AI29" s="434"/>
      <c r="AJ29" s="357"/>
      <c r="AK29" s="357"/>
      <c r="AL29" s="357"/>
      <c r="AM29" s="357"/>
      <c r="AN29" s="357"/>
      <c r="AO29" s="357"/>
      <c r="AP29" s="357"/>
      <c r="AQ29" s="357"/>
      <c r="AR29" s="358"/>
      <c r="AV29" s="400" t="str">
        <f t="shared" si="8"/>
        <v>2 - 8</v>
      </c>
      <c r="AW29" s="399">
        <f t="shared" si="9"/>
        <v>0</v>
      </c>
      <c r="AX29" s="266"/>
      <c r="AY29" s="403">
        <f t="shared" si="10"/>
        <v>0</v>
      </c>
      <c r="AZ29" s="404">
        <f t="shared" si="11"/>
        <v>0</v>
      </c>
      <c r="BA29" s="267"/>
      <c r="BB29" s="400">
        <f t="shared" si="12"/>
        <v>1</v>
      </c>
      <c r="BC29" s="399">
        <f t="shared" si="13"/>
        <v>3</v>
      </c>
      <c r="BD29" s="267"/>
      <c r="BE29" s="400">
        <f t="shared" si="14"/>
        <v>1</v>
      </c>
      <c r="BF29" s="399">
        <f t="shared" si="15"/>
        <v>2</v>
      </c>
      <c r="BJ29" s="249"/>
      <c r="BK29" s="352" t="str">
        <f>IF($BL$28&lt;&gt;"",IF($BU$22=$BW$22,"1 - 2",""),"")</f>
        <v/>
      </c>
      <c r="BL29" s="314" t="str">
        <f>IF($BK$29&lt;&gt;"",$AZ$54,"")</f>
        <v/>
      </c>
      <c r="BM29" s="314" t="str">
        <f>IF($BK$29&lt;&gt;"",$BA$54,"")</f>
        <v/>
      </c>
      <c r="BN29" s="314" t="str">
        <f>IF($BK$29&lt;&gt;"",$BA$54,"")</f>
        <v/>
      </c>
      <c r="BO29" s="314" t="str">
        <f>IF($BK$29&lt;&gt;"",$AZ$54,"")</f>
        <v/>
      </c>
      <c r="BP29" s="315"/>
      <c r="BQ29" s="315"/>
      <c r="BR29" s="311"/>
      <c r="BS29" s="604" t="s">
        <v>88</v>
      </c>
      <c r="BT29" s="604"/>
      <c r="BU29" s="633">
        <f>IF($BL$32="",$BU$22,($BU$22+($BL$32*0.001)))</f>
        <v>11</v>
      </c>
      <c r="BV29" s="634"/>
      <c r="BW29" s="635">
        <f>IF($BN$32="",$BW$22,($BW$22+($BN$32*0.001)))</f>
        <v>10</v>
      </c>
      <c r="BX29" s="634"/>
      <c r="BY29" s="635">
        <f>IF($BP$32="",$BY$22,($BY$22+($BP$32*0.001)))</f>
        <v>0</v>
      </c>
      <c r="BZ29" s="633"/>
      <c r="CA29" s="261" t="str">
        <f>IF($BU$30="?",COUNTIF($BU$29:$BZ$29,$BU$29),"")</f>
        <v/>
      </c>
      <c r="CB29" s="261" t="str">
        <f>IF($BW$30="?",COUNTIF($BU$29:$BZ$29,$BW$29),"")</f>
        <v/>
      </c>
      <c r="CC29" s="261" t="str">
        <f>IF($BY$30="?",COUNTIF($BU$23:$BZ$23,$BY$29),"")</f>
        <v/>
      </c>
      <c r="CD29" s="354"/>
      <c r="CE29" s="353"/>
      <c r="CF29" s="353"/>
      <c r="CG29" s="353"/>
      <c r="CH29" s="253"/>
    </row>
    <row r="30" spans="1:87" ht="21" customHeight="1" x14ac:dyDescent="0.25">
      <c r="A30" s="265">
        <f>IF(Prépa!$X$9&lt;&gt;"",Prépa!$X$9,"")</f>
        <v>4</v>
      </c>
      <c r="B30" s="286" t="str">
        <f>IF(Prépa!$W$9&lt;&gt;"",Prépa!$W$9,"")</f>
        <v>9h30</v>
      </c>
      <c r="C30" s="287">
        <f>IF($K$19&lt;&gt;"",$A$19,"")</f>
        <v>4</v>
      </c>
      <c r="D30" s="288" t="s">
        <v>129</v>
      </c>
      <c r="E30" s="289">
        <f>IF($K$20&lt;&gt;"",$A$20,"")</f>
        <v>5</v>
      </c>
      <c r="F30" s="290"/>
      <c r="G30" s="579" t="str">
        <f t="shared" si="16"/>
        <v>DEFRENEIX Samuel</v>
      </c>
      <c r="H30" s="580"/>
      <c r="I30" s="580"/>
      <c r="J30" s="580"/>
      <c r="K30" s="580"/>
      <c r="L30" s="580"/>
      <c r="M30" s="288" t="s">
        <v>129</v>
      </c>
      <c r="N30" s="569" t="str">
        <f t="shared" si="17"/>
        <v>MANIER William</v>
      </c>
      <c r="O30" s="569"/>
      <c r="P30" s="569"/>
      <c r="Q30" s="569"/>
      <c r="R30" s="569"/>
      <c r="S30" s="570"/>
      <c r="T30" s="440" t="s">
        <v>371</v>
      </c>
      <c r="U30" s="292"/>
      <c r="V30" s="292"/>
      <c r="W30" s="292"/>
      <c r="X30" s="292"/>
      <c r="Y30" s="408"/>
      <c r="Z30" s="415"/>
      <c r="AA30" s="413"/>
      <c r="AB30" s="392"/>
      <c r="AC30" s="294">
        <f>IF($AY17=1,0,IF($AZ17=1,2,IF($BB17&lt;&gt;"",IF($BB17=3,2,IF($BC17=3,1,"")),"")))</f>
        <v>2</v>
      </c>
      <c r="AD30" s="294">
        <f>IF($AZ17=1,0,IF($AY17=1,2,IF($BC17&lt;&gt;"",IF($BC17=3,2,IF($BB17=3,1,"")),"")))</f>
        <v>0</v>
      </c>
      <c r="AE30" s="392"/>
      <c r="AF30" s="392"/>
      <c r="AG30" s="416"/>
      <c r="AH30" s="231"/>
      <c r="AI30" s="434"/>
      <c r="AJ30" s="571" t="s">
        <v>260</v>
      </c>
      <c r="AK30" s="572"/>
      <c r="AL30" s="572"/>
      <c r="AM30" s="572"/>
      <c r="AN30" s="572"/>
      <c r="AO30" s="572"/>
      <c r="AP30" s="572"/>
      <c r="AQ30" s="572"/>
      <c r="AR30" s="358"/>
      <c r="AV30" s="400" t="str">
        <f t="shared" si="8"/>
        <v>1 - 4</v>
      </c>
      <c r="AW30" s="399">
        <f t="shared" si="9"/>
        <v>0</v>
      </c>
      <c r="AX30" s="266"/>
      <c r="AY30" s="403">
        <f t="shared" si="10"/>
        <v>0</v>
      </c>
      <c r="AZ30" s="404">
        <f t="shared" si="11"/>
        <v>0</v>
      </c>
      <c r="BA30" s="267"/>
      <c r="BB30" s="400">
        <f t="shared" si="12"/>
        <v>2</v>
      </c>
      <c r="BC30" s="399">
        <f t="shared" si="13"/>
        <v>3</v>
      </c>
      <c r="BD30" s="267"/>
      <c r="BE30" s="400">
        <f t="shared" si="14"/>
        <v>1</v>
      </c>
      <c r="BF30" s="399">
        <f t="shared" si="15"/>
        <v>2</v>
      </c>
      <c r="BJ30" s="249"/>
      <c r="BK30" s="352" t="str">
        <f>IF($BL$28&lt;&gt;"",IF($BU$22=$BY$22,"1 - 3",""),"")</f>
        <v/>
      </c>
      <c r="BL30" s="314" t="str">
        <f>IF($BK$30&lt;&gt;"",AZ53,"")</f>
        <v/>
      </c>
      <c r="BM30" s="314" t="str">
        <f>IF($BK$30&lt;&gt;"",BA53,"")</f>
        <v/>
      </c>
      <c r="BN30" s="280"/>
      <c r="BO30" s="280"/>
      <c r="BP30" s="314" t="str">
        <f>IF($BK$30&lt;&gt;"",BA53,"")</f>
        <v/>
      </c>
      <c r="BQ30" s="314" t="str">
        <f>IF($BK$30&lt;&gt;"",AZ53,"")</f>
        <v/>
      </c>
      <c r="BR30" s="311"/>
      <c r="BS30" s="604" t="s">
        <v>100</v>
      </c>
      <c r="BT30" s="604"/>
      <c r="BU30" s="632" t="str">
        <f>IF($BL$6&lt;&gt;"",IF($AV$10=$AY$10,IF($BU$29=$BW$29,"?",IF($BU$29=$BY$29,"?",RANK($BU$29,$BU$29:$BZ$29))),""),"")</f>
        <v/>
      </c>
      <c r="BV30" s="631"/>
      <c r="BW30" s="630" t="str">
        <f>IF($BN$6&lt;&gt;"",IF($AV$10=$AY$10,IF($BW$29=$BU$29,"?",IF($BW$29=$BY$29,"?",RANK($BW$29,$BU$29:$BZ$29))),""),"")</f>
        <v/>
      </c>
      <c r="BX30" s="631"/>
      <c r="BY30" s="630" t="str">
        <f>IF($BP$6&lt;&gt;"",IF($AV$10=$AY$10,IF($BY$29=$BU$29,"?",IF($BY$29=$BW$29,"?",RANK($BY$29,$BU$29:$BZ$29))),""),"")</f>
        <v/>
      </c>
      <c r="BZ30" s="632"/>
      <c r="CA30" s="268" t="str">
        <f>IF($BU$30&lt;&gt;"",SUM($CA$29:$CC$29),"")</f>
        <v/>
      </c>
      <c r="CB30" s="262"/>
      <c r="CC30" s="262"/>
      <c r="CD30" s="354"/>
      <c r="CE30" s="353"/>
      <c r="CF30" s="353"/>
      <c r="CG30" s="353"/>
      <c r="CH30" s="253"/>
    </row>
    <row r="31" spans="1:87" ht="21" customHeight="1" x14ac:dyDescent="0.25">
      <c r="A31" s="265">
        <f>IF(Prépa!$X$13&lt;&gt;"",Prépa!$X$13,"")</f>
        <v>5</v>
      </c>
      <c r="B31" s="286" t="str">
        <f>IF(Prépa!$W$13&lt;&gt;"",Prépa!$W$13,"")</f>
        <v>10h30</v>
      </c>
      <c r="C31" s="287">
        <f>IF($K$16&lt;&gt;"",$A$16,"")</f>
        <v>1</v>
      </c>
      <c r="D31" s="288" t="s">
        <v>129</v>
      </c>
      <c r="E31" s="289">
        <f>IF($K$22&lt;&gt;"",$A$22,"")</f>
        <v>7</v>
      </c>
      <c r="F31" s="290"/>
      <c r="G31" s="579" t="str">
        <f t="shared" si="16"/>
        <v>RUTLER Sébastien</v>
      </c>
      <c r="H31" s="580"/>
      <c r="I31" s="580"/>
      <c r="J31" s="580"/>
      <c r="K31" s="580"/>
      <c r="L31" s="580"/>
      <c r="M31" s="288" t="s">
        <v>129</v>
      </c>
      <c r="N31" s="569" t="str">
        <f t="shared" si="17"/>
        <v>FILLOU Marie-Christine</v>
      </c>
      <c r="O31" s="569"/>
      <c r="P31" s="569"/>
      <c r="Q31" s="569"/>
      <c r="R31" s="569"/>
      <c r="S31" s="570"/>
      <c r="T31" s="291"/>
      <c r="U31" s="292">
        <v>9</v>
      </c>
      <c r="V31" s="292">
        <v>-7</v>
      </c>
      <c r="W31" s="292">
        <v>7</v>
      </c>
      <c r="X31" s="292">
        <v>7</v>
      </c>
      <c r="Y31" s="408"/>
      <c r="Z31" s="410">
        <f>IF($AY18=1,0,IF($AZ18=1,2,IF($BB18&lt;&gt;"",IF($BB18=3,2,IF($BC18=3,1,"")),"")))</f>
        <v>2</v>
      </c>
      <c r="AA31" s="413"/>
      <c r="AB31" s="392"/>
      <c r="AC31" s="392"/>
      <c r="AD31" s="392"/>
      <c r="AE31" s="392"/>
      <c r="AF31" s="294">
        <f>IF($AZ18=1,0,IF($AY18=1,2,IF($BC18&lt;&gt;"",IF($BC18=3,2,IF($BB18=3,1,"")),"")))</f>
        <v>1</v>
      </c>
      <c r="AG31" s="416"/>
      <c r="AH31" s="231"/>
      <c r="AI31" s="434"/>
      <c r="AJ31" s="572"/>
      <c r="AK31" s="572"/>
      <c r="AL31" s="572"/>
      <c r="AM31" s="572"/>
      <c r="AN31" s="572"/>
      <c r="AO31" s="572"/>
      <c r="AP31" s="572"/>
      <c r="AQ31" s="572"/>
      <c r="AR31" s="358"/>
      <c r="AV31" s="400" t="str">
        <f t="shared" si="8"/>
        <v>3 - 5</v>
      </c>
      <c r="AW31" s="399">
        <f t="shared" si="9"/>
        <v>1</v>
      </c>
      <c r="AX31" s="266"/>
      <c r="AY31" s="403">
        <f t="shared" si="10"/>
        <v>0</v>
      </c>
      <c r="AZ31" s="404">
        <f t="shared" si="11"/>
        <v>1</v>
      </c>
      <c r="BA31" s="267"/>
      <c r="BB31" s="400">
        <f t="shared" si="12"/>
        <v>3</v>
      </c>
      <c r="BC31" s="399">
        <f t="shared" si="13"/>
        <v>0</v>
      </c>
      <c r="BD31" s="267"/>
      <c r="BE31" s="400">
        <f t="shared" si="14"/>
        <v>2</v>
      </c>
      <c r="BF31" s="399">
        <f t="shared" si="15"/>
        <v>0</v>
      </c>
      <c r="BJ31" s="249"/>
      <c r="BK31" s="352" t="str">
        <f>IF($BN$28&lt;&gt;"",IF($BW$22=$BY$22,"2 - 3",""),"")</f>
        <v/>
      </c>
      <c r="BL31" s="280"/>
      <c r="BM31" s="280"/>
      <c r="BN31" s="314" t="str">
        <f>IF($BK$31&lt;&gt;"",AZ55,"")</f>
        <v/>
      </c>
      <c r="BO31" s="314" t="str">
        <f>IF($BK$31&lt;&gt;"",BA55,"")</f>
        <v/>
      </c>
      <c r="BP31" s="314" t="str">
        <f>IF($BK$31&lt;&gt;"",BA55,"")</f>
        <v/>
      </c>
      <c r="BQ31" s="314" t="str">
        <f>IF($BK$31&lt;&gt;"",AZ55,"")</f>
        <v/>
      </c>
      <c r="BR31" s="353"/>
      <c r="BS31" s="353"/>
      <c r="BT31" s="353"/>
      <c r="BU31" s="353"/>
      <c r="BV31" s="353"/>
      <c r="BW31" s="353"/>
      <c r="BX31" s="353"/>
      <c r="BY31" s="353"/>
      <c r="BZ31" s="353"/>
      <c r="CA31" s="353"/>
      <c r="CB31" s="353"/>
      <c r="CC31" s="353"/>
      <c r="CD31" s="354"/>
      <c r="CE31" s="353"/>
      <c r="CF31" s="353"/>
      <c r="CG31" s="353"/>
      <c r="CH31" s="253"/>
    </row>
    <row r="32" spans="1:87" ht="21" customHeight="1" x14ac:dyDescent="0.25">
      <c r="A32" s="265">
        <f>IF(Prépa!$X$14&lt;&gt;"",Prépa!$X$14,"")</f>
        <v>6</v>
      </c>
      <c r="B32" s="286" t="str">
        <f>IF(Prépa!$W$14&lt;&gt;"",Prépa!$W$14,"")</f>
        <v>10h30</v>
      </c>
      <c r="C32" s="287">
        <f>IF($K$21&lt;&gt;"",$A$21,"")</f>
        <v>6</v>
      </c>
      <c r="D32" s="288" t="s">
        <v>129</v>
      </c>
      <c r="E32" s="289">
        <f>IF($K$23&lt;&gt;"",$A$23,"")</f>
        <v>8</v>
      </c>
      <c r="F32" s="290"/>
      <c r="G32" s="579" t="str">
        <f t="shared" si="16"/>
        <v>PIERROT Tristan</v>
      </c>
      <c r="H32" s="580"/>
      <c r="I32" s="580"/>
      <c r="J32" s="580"/>
      <c r="K32" s="580"/>
      <c r="L32" s="580"/>
      <c r="M32" s="288" t="s">
        <v>129</v>
      </c>
      <c r="N32" s="569" t="str">
        <f t="shared" si="17"/>
        <v>GOLLNISCH Laurent</v>
      </c>
      <c r="O32" s="569"/>
      <c r="P32" s="569"/>
      <c r="Q32" s="569"/>
      <c r="R32" s="569"/>
      <c r="S32" s="570"/>
      <c r="T32" s="291"/>
      <c r="U32" s="292">
        <v>7</v>
      </c>
      <c r="V32" s="292">
        <v>4</v>
      </c>
      <c r="W32" s="292">
        <v>8</v>
      </c>
      <c r="X32" s="292"/>
      <c r="Y32" s="408"/>
      <c r="Z32" s="415"/>
      <c r="AA32" s="413"/>
      <c r="AB32" s="392"/>
      <c r="AC32" s="392"/>
      <c r="AD32" s="392"/>
      <c r="AE32" s="294">
        <f>IF($AY19=1,0,IF($AZ19=1,2,IF($BB19&lt;&gt;"",IF($BB19=3,2,IF($BC19=3,1,"")),"")))</f>
        <v>2</v>
      </c>
      <c r="AF32" s="392"/>
      <c r="AG32" s="295">
        <f>IF($AZ19=1,0,IF($AY19=1,2,IF($BC19&lt;&gt;"",IF($BC19=3,2,IF($BB19=3,1,"")),"")))</f>
        <v>1</v>
      </c>
      <c r="AH32" s="231"/>
      <c r="AI32" s="434"/>
      <c r="AJ32" s="436"/>
      <c r="AK32" s="357"/>
      <c r="AL32" s="357"/>
      <c r="AM32" s="357"/>
      <c r="AN32" s="357"/>
      <c r="AO32" s="357"/>
      <c r="AP32" s="357"/>
      <c r="AQ32" s="357"/>
      <c r="AR32" s="358"/>
      <c r="AV32" s="400" t="str">
        <f t="shared" si="8"/>
        <v>2 - 6</v>
      </c>
      <c r="AW32" s="399">
        <f t="shared" si="9"/>
        <v>0</v>
      </c>
      <c r="AX32" s="266"/>
      <c r="AY32" s="403">
        <f t="shared" si="10"/>
        <v>0</v>
      </c>
      <c r="AZ32" s="404">
        <f t="shared" si="11"/>
        <v>0</v>
      </c>
      <c r="BA32" s="267"/>
      <c r="BB32" s="400">
        <f t="shared" si="12"/>
        <v>1</v>
      </c>
      <c r="BC32" s="399">
        <f t="shared" si="13"/>
        <v>3</v>
      </c>
      <c r="BD32" s="267"/>
      <c r="BE32" s="400">
        <f t="shared" si="14"/>
        <v>1</v>
      </c>
      <c r="BF32" s="399">
        <f t="shared" si="15"/>
        <v>2</v>
      </c>
      <c r="BJ32" s="249"/>
      <c r="BK32" s="352" t="s">
        <v>114</v>
      </c>
      <c r="BL32" s="612" t="str">
        <f>IF($BL$28&lt;&gt;"",(SUM($BL$29:$BL$31)/SUM($BM$29:$BM$31)),"")</f>
        <v/>
      </c>
      <c r="BM32" s="612"/>
      <c r="BN32" s="612" t="str">
        <f>IF($BN$28&lt;&gt;"",(SUM($BN$29:$BN$31)/SUM($BO$29:$BO$31)),"")</f>
        <v/>
      </c>
      <c r="BO32" s="612"/>
      <c r="BP32" s="612" t="str">
        <f>IF($BP$28&lt;&gt;"",(SUM($BP$29:$BP$31)/SUM($BQ$29:$BQ$31)),"")</f>
        <v/>
      </c>
      <c r="BQ32" s="612"/>
      <c r="BR32" s="253"/>
      <c r="BS32" s="253"/>
      <c r="BT32" s="353"/>
      <c r="BU32" s="353"/>
      <c r="BV32" s="353"/>
      <c r="BW32" s="353"/>
      <c r="BX32" s="353"/>
      <c r="BY32" s="353"/>
      <c r="BZ32" s="253"/>
      <c r="CA32" s="253"/>
      <c r="CB32" s="253"/>
      <c r="CC32" s="253"/>
      <c r="CD32" s="270"/>
      <c r="CE32" s="253"/>
      <c r="CF32" s="253"/>
      <c r="CG32" s="253"/>
      <c r="CH32" s="253"/>
    </row>
    <row r="33" spans="1:86" ht="21" customHeight="1" x14ac:dyDescent="0.25">
      <c r="A33" s="265">
        <f>IF(Prépa!$X$15&lt;&gt;"",Prépa!$X$15,"")</f>
        <v>7</v>
      </c>
      <c r="B33" s="286" t="str">
        <f>IF(Prépa!$W$15&lt;&gt;"",Prépa!$W$15,"")</f>
        <v>10h30</v>
      </c>
      <c r="C33" s="287">
        <f>IF($K$17&lt;&gt;"",$A$17,"")</f>
        <v>2</v>
      </c>
      <c r="D33" s="288" t="s">
        <v>129</v>
      </c>
      <c r="E33" s="289">
        <f>IF($K$20&lt;&gt;"",$A$20,"")</f>
        <v>5</v>
      </c>
      <c r="F33" s="290"/>
      <c r="G33" s="579" t="str">
        <f t="shared" si="16"/>
        <v>LE MOAL Bruno</v>
      </c>
      <c r="H33" s="580"/>
      <c r="I33" s="580"/>
      <c r="J33" s="580"/>
      <c r="K33" s="580"/>
      <c r="L33" s="580"/>
      <c r="M33" s="288" t="s">
        <v>129</v>
      </c>
      <c r="N33" s="569" t="str">
        <f t="shared" si="17"/>
        <v>MANIER William</v>
      </c>
      <c r="O33" s="569"/>
      <c r="P33" s="569"/>
      <c r="Q33" s="569"/>
      <c r="R33" s="569"/>
      <c r="S33" s="570"/>
      <c r="T33" s="440" t="s">
        <v>371</v>
      </c>
      <c r="U33" s="292"/>
      <c r="V33" s="292"/>
      <c r="W33" s="292"/>
      <c r="X33" s="292"/>
      <c r="Y33" s="408"/>
      <c r="Z33" s="415"/>
      <c r="AA33" s="307">
        <f>IF($AY20=1,0,IF($AZ20=1,2,IF($BB20&lt;&gt;"",IF($BB20=3,2,IF($BC20=3,1,"")),"")))</f>
        <v>2</v>
      </c>
      <c r="AB33" s="392"/>
      <c r="AC33" s="392"/>
      <c r="AD33" s="294">
        <f>IF($AZ20=1,0,IF($AY20=1,2,IF($BC20&lt;&gt;"",IF($BC20=3,2,IF($BB20=3,1,"")),"")))</f>
        <v>0</v>
      </c>
      <c r="AE33" s="392"/>
      <c r="AF33" s="392"/>
      <c r="AG33" s="416"/>
      <c r="AH33" s="231"/>
      <c r="AI33" s="434"/>
      <c r="AJ33" s="571" t="s">
        <v>261</v>
      </c>
      <c r="AK33" s="572"/>
      <c r="AL33" s="572"/>
      <c r="AM33" s="572"/>
      <c r="AN33" s="572"/>
      <c r="AO33" s="572"/>
      <c r="AP33" s="572"/>
      <c r="AQ33" s="572"/>
      <c r="AR33" s="358"/>
      <c r="AV33" s="400" t="str">
        <f t="shared" si="8"/>
        <v>7 - 8</v>
      </c>
      <c r="AW33" s="399">
        <f t="shared" si="9"/>
        <v>0</v>
      </c>
      <c r="AX33" s="266"/>
      <c r="AY33" s="403">
        <f t="shared" si="10"/>
        <v>0</v>
      </c>
      <c r="AZ33" s="404">
        <f t="shared" si="11"/>
        <v>0</v>
      </c>
      <c r="BA33" s="267"/>
      <c r="BB33" s="400">
        <f t="shared" si="12"/>
        <v>3</v>
      </c>
      <c r="BC33" s="399">
        <f t="shared" si="13"/>
        <v>0</v>
      </c>
      <c r="BD33" s="267"/>
      <c r="BE33" s="400">
        <f t="shared" si="14"/>
        <v>2</v>
      </c>
      <c r="BF33" s="399">
        <f t="shared" si="15"/>
        <v>1</v>
      </c>
      <c r="BJ33" s="324"/>
      <c r="BK33" s="366"/>
      <c r="BL33" s="366"/>
      <c r="BM33" s="366"/>
      <c r="BN33" s="366"/>
      <c r="BO33" s="366"/>
      <c r="BP33" s="366"/>
      <c r="BQ33" s="366"/>
      <c r="BR33" s="353"/>
      <c r="BS33" s="353"/>
      <c r="BT33" s="253"/>
      <c r="BU33" s="253"/>
      <c r="BV33" s="253"/>
      <c r="BW33" s="253"/>
      <c r="BX33" s="269"/>
      <c r="BY33" s="253"/>
      <c r="BZ33" s="253"/>
      <c r="CA33" s="253"/>
      <c r="CB33" s="253"/>
      <c r="CC33" s="253"/>
      <c r="CD33" s="270"/>
      <c r="CE33" s="253"/>
      <c r="CF33" s="253"/>
      <c r="CG33" s="253"/>
      <c r="CH33" s="253"/>
    </row>
    <row r="34" spans="1:86" ht="21" customHeight="1" x14ac:dyDescent="0.25">
      <c r="A34" s="265">
        <f>IF(Prépa!$X$16&lt;&gt;"",Prépa!$X$16,"")</f>
        <v>8</v>
      </c>
      <c r="B34" s="286" t="str">
        <f>IF(Prépa!$W$16&lt;&gt;"",Prépa!$W$16,"")</f>
        <v>10h30</v>
      </c>
      <c r="C34" s="287">
        <f>IF($K$18&lt;&gt;"",$A$18,"")</f>
        <v>3</v>
      </c>
      <c r="D34" s="288" t="s">
        <v>129</v>
      </c>
      <c r="E34" s="289">
        <f>IF($K$19&lt;&gt;"",$A$19,"")</f>
        <v>4</v>
      </c>
      <c r="F34" s="290"/>
      <c r="G34" s="579" t="str">
        <f t="shared" si="16"/>
        <v>PLET Victorien</v>
      </c>
      <c r="H34" s="580"/>
      <c r="I34" s="580"/>
      <c r="J34" s="580"/>
      <c r="K34" s="580"/>
      <c r="L34" s="580"/>
      <c r="M34" s="288" t="s">
        <v>129</v>
      </c>
      <c r="N34" s="569" t="str">
        <f t="shared" si="17"/>
        <v>DEFRENEIX Samuel</v>
      </c>
      <c r="O34" s="569"/>
      <c r="P34" s="569"/>
      <c r="Q34" s="569"/>
      <c r="R34" s="569"/>
      <c r="S34" s="570"/>
      <c r="T34" s="291"/>
      <c r="U34" s="292">
        <v>-4</v>
      </c>
      <c r="V34" s="292">
        <v>4</v>
      </c>
      <c r="W34" s="292">
        <v>9</v>
      </c>
      <c r="X34" s="292">
        <v>7</v>
      </c>
      <c r="Y34" s="408"/>
      <c r="Z34" s="415"/>
      <c r="AA34" s="413"/>
      <c r="AB34" s="294">
        <f>IF($AY21=1,0,IF($AZ21=1,2,IF($BB21&lt;&gt;"",IF($BB21=3,2,IF($BC21=3,1,"")),"")))</f>
        <v>2</v>
      </c>
      <c r="AC34" s="294">
        <f>IF($AZ21=1,0,IF($AY21=1,2,IF($BC21&lt;&gt;"",IF($BC21=3,2,IF($BB21=3,1,"")),"")))</f>
        <v>1</v>
      </c>
      <c r="AD34" s="392"/>
      <c r="AE34" s="392"/>
      <c r="AF34" s="392"/>
      <c r="AG34" s="416"/>
      <c r="AI34" s="434"/>
      <c r="AJ34" s="572"/>
      <c r="AK34" s="572"/>
      <c r="AL34" s="572"/>
      <c r="AM34" s="572"/>
      <c r="AN34" s="572"/>
      <c r="AO34" s="572"/>
      <c r="AP34" s="572"/>
      <c r="AQ34" s="572"/>
      <c r="AR34" s="358"/>
      <c r="AV34" s="400" t="str">
        <f t="shared" ref="AV34:AV41" si="18">IF(AND(C47&lt;&gt;"",E47&lt;&gt;""),C47&amp;" - "&amp;E47,"")</f>
        <v>1 - 3</v>
      </c>
      <c r="AW34" s="399">
        <f t="shared" ref="AW34:AW41" si="19">IF(AB47&lt;&gt;"",1,0)</f>
        <v>1</v>
      </c>
      <c r="AX34" s="266"/>
      <c r="AY34" s="403">
        <f t="shared" ref="AY34:AY41" si="20">IF(F47="F",1,0)</f>
        <v>0</v>
      </c>
      <c r="AZ34" s="404">
        <f t="shared" ref="AZ34:AZ41" si="21">IF(T47="F",1,0)</f>
        <v>0</v>
      </c>
      <c r="BA34" s="267"/>
      <c r="BB34" s="400">
        <f t="shared" ref="BB34:BB41" si="22">IF(AZ34=1,3,IF(U47&lt;&gt;"",COUNTIF(U47:Y47,"&gt;=0"),0))</f>
        <v>2</v>
      </c>
      <c r="BC34" s="399">
        <f t="shared" ref="BC34:BC41" si="23">IF(AY34=1,3,IF(U47&lt;&gt;"",COUNTIF(U47:Y47,"&lt;0"),0))</f>
        <v>3</v>
      </c>
      <c r="BD34" s="267"/>
      <c r="BE34" s="400">
        <f t="shared" ref="BE34:BE41" si="24">IF(AY34=1,0,IF(AZ34=1,2,IF(BB34&lt;&gt;"",IF(BB34=3,2,IF(BC34=3,1,"")),"")))</f>
        <v>1</v>
      </c>
      <c r="BF34" s="399">
        <f t="shared" ref="BF34:BF41" si="25">IF(AZ34=1,0,IF(AY34=1,2,IF(BC34&lt;&gt;"",IF(BC34=3,2,IF(BB34=3,1,"")),"")))</f>
        <v>2</v>
      </c>
      <c r="BJ34" s="324"/>
      <c r="BK34" s="366"/>
      <c r="BL34" s="599" t="s">
        <v>144</v>
      </c>
      <c r="BM34" s="599"/>
      <c r="BN34" s="599"/>
      <c r="BO34" s="599"/>
      <c r="BP34" s="599"/>
      <c r="BQ34" s="599"/>
      <c r="BR34" s="353"/>
      <c r="BS34" s="353"/>
      <c r="BT34" s="253"/>
      <c r="BU34" s="253"/>
      <c r="BV34" s="253"/>
      <c r="BW34" s="253"/>
      <c r="BX34" s="269"/>
      <c r="BY34" s="253"/>
      <c r="BZ34" s="253"/>
      <c r="CA34" s="253"/>
      <c r="CB34" s="253"/>
      <c r="CC34" s="253"/>
      <c r="CD34" s="270"/>
      <c r="CE34" s="253"/>
      <c r="CF34" s="253"/>
      <c r="CG34" s="253"/>
      <c r="CH34" s="253"/>
    </row>
    <row r="35" spans="1:86" ht="21" customHeight="1" thickBot="1" x14ac:dyDescent="0.3">
      <c r="A35" s="265">
        <f>IF(Prépa!$X$20&lt;&gt;"",Prépa!$X$20,"")</f>
        <v>2</v>
      </c>
      <c r="B35" s="286" t="str">
        <f>IF(Prépa!$W$20&lt;&gt;"",Prépa!$W$20,"")</f>
        <v>11h30</v>
      </c>
      <c r="C35" s="287">
        <f>IF($K$16&lt;&gt;"",$A$16,"")</f>
        <v>1</v>
      </c>
      <c r="D35" s="288" t="s">
        <v>129</v>
      </c>
      <c r="E35" s="289">
        <f>IF($K$21&lt;&gt;"",$A$21,"")</f>
        <v>6</v>
      </c>
      <c r="F35" s="290"/>
      <c r="G35" s="579" t="str">
        <f t="shared" si="16"/>
        <v>RUTLER Sébastien</v>
      </c>
      <c r="H35" s="580"/>
      <c r="I35" s="580"/>
      <c r="J35" s="580"/>
      <c r="K35" s="580"/>
      <c r="L35" s="580"/>
      <c r="M35" s="288" t="s">
        <v>129</v>
      </c>
      <c r="N35" s="569" t="str">
        <f t="shared" si="17"/>
        <v>PIERROT Tristan</v>
      </c>
      <c r="O35" s="569"/>
      <c r="P35" s="569"/>
      <c r="Q35" s="569"/>
      <c r="R35" s="569"/>
      <c r="S35" s="570"/>
      <c r="T35" s="291"/>
      <c r="U35" s="292">
        <v>8</v>
      </c>
      <c r="V35" s="292">
        <v>-7</v>
      </c>
      <c r="W35" s="292">
        <v>-10</v>
      </c>
      <c r="X35" s="292">
        <v>-6</v>
      </c>
      <c r="Y35" s="408"/>
      <c r="Z35" s="410">
        <f>IF($AY22=1,0,IF($AZ22=1,2,IF($BB22&lt;&gt;"",IF($BB22=3,2,IF($BC22=3,1,"")),"")))</f>
        <v>1</v>
      </c>
      <c r="AA35" s="413"/>
      <c r="AB35" s="392"/>
      <c r="AC35" s="392"/>
      <c r="AD35" s="392"/>
      <c r="AE35" s="294">
        <f>IF($AZ22=1,0,IF($AY22=1,2,IF($BC22&lt;&gt;"",IF($BC22=3,2,IF($BB22=3,1,"")),"")))</f>
        <v>2</v>
      </c>
      <c r="AF35" s="392"/>
      <c r="AG35" s="416"/>
      <c r="AI35" s="242"/>
      <c r="AJ35" s="243"/>
      <c r="AK35" s="243"/>
      <c r="AL35" s="243"/>
      <c r="AM35" s="243"/>
      <c r="AN35" s="243"/>
      <c r="AO35" s="243"/>
      <c r="AP35" s="243"/>
      <c r="AQ35" s="243"/>
      <c r="AR35" s="244"/>
      <c r="AV35" s="400" t="str">
        <f t="shared" si="18"/>
        <v>2 - 4</v>
      </c>
      <c r="AW35" s="399">
        <f t="shared" si="19"/>
        <v>0</v>
      </c>
      <c r="AX35" s="266"/>
      <c r="AY35" s="403">
        <f t="shared" si="20"/>
        <v>0</v>
      </c>
      <c r="AZ35" s="404">
        <f t="shared" si="21"/>
        <v>0</v>
      </c>
      <c r="BA35" s="267"/>
      <c r="BB35" s="400">
        <f t="shared" si="22"/>
        <v>3</v>
      </c>
      <c r="BC35" s="399">
        <f t="shared" si="23"/>
        <v>2</v>
      </c>
      <c r="BD35" s="267"/>
      <c r="BE35" s="400">
        <f t="shared" si="24"/>
        <v>2</v>
      </c>
      <c r="BF35" s="399">
        <f t="shared" si="25"/>
        <v>1</v>
      </c>
      <c r="BJ35" s="324"/>
      <c r="BK35" s="366"/>
      <c r="BL35" s="604" t="s">
        <v>95</v>
      </c>
      <c r="BM35" s="605"/>
      <c r="BN35" s="603" t="s">
        <v>96</v>
      </c>
      <c r="BO35" s="605"/>
      <c r="BP35" s="603" t="s">
        <v>97</v>
      </c>
      <c r="BQ35" s="604"/>
      <c r="BR35" s="356"/>
      <c r="BS35" s="356"/>
      <c r="BT35" s="253"/>
      <c r="BU35" s="253"/>
      <c r="BV35" s="253"/>
      <c r="BW35" s="253"/>
      <c r="BX35" s="269"/>
      <c r="BY35" s="253"/>
      <c r="BZ35" s="253"/>
      <c r="CA35" s="253"/>
      <c r="CB35" s="253"/>
      <c r="CC35" s="253"/>
      <c r="CD35" s="270"/>
      <c r="CE35" s="253"/>
      <c r="CF35" s="253"/>
      <c r="CG35" s="253"/>
      <c r="CH35" s="253"/>
    </row>
    <row r="36" spans="1:86" ht="21" customHeight="1" thickTop="1" thickBot="1" x14ac:dyDescent="0.3">
      <c r="A36" s="265">
        <f>IF(Prépa!$X$21&lt;&gt;"",Prépa!$X$21,"")</f>
        <v>3</v>
      </c>
      <c r="B36" s="286" t="str">
        <f>IF(Prépa!$W$21&lt;&gt;"",Prépa!$W$21,"")</f>
        <v>11h30</v>
      </c>
      <c r="C36" s="287">
        <f>IF($K$20&lt;&gt;"",$A$20,"")</f>
        <v>5</v>
      </c>
      <c r="D36" s="288" t="s">
        <v>129</v>
      </c>
      <c r="E36" s="289">
        <f>IF($K$22&lt;&gt;"",$A$22,"")</f>
        <v>7</v>
      </c>
      <c r="F36" s="441" t="s">
        <v>371</v>
      </c>
      <c r="G36" s="579" t="str">
        <f t="shared" si="16"/>
        <v>MANIER William</v>
      </c>
      <c r="H36" s="580"/>
      <c r="I36" s="580"/>
      <c r="J36" s="580"/>
      <c r="K36" s="580"/>
      <c r="L36" s="580"/>
      <c r="M36" s="288" t="s">
        <v>129</v>
      </c>
      <c r="N36" s="569" t="str">
        <f t="shared" si="17"/>
        <v>FILLOU Marie-Christine</v>
      </c>
      <c r="O36" s="569"/>
      <c r="P36" s="569"/>
      <c r="Q36" s="569"/>
      <c r="R36" s="569"/>
      <c r="S36" s="570"/>
      <c r="T36" s="291"/>
      <c r="U36" s="292"/>
      <c r="V36" s="292"/>
      <c r="W36" s="292"/>
      <c r="X36" s="292"/>
      <c r="Y36" s="408"/>
      <c r="Z36" s="415"/>
      <c r="AA36" s="413"/>
      <c r="AB36" s="392"/>
      <c r="AC36" s="392"/>
      <c r="AD36" s="294">
        <f>IF($AY23=1,0,IF($AZ23=1,2,IF($BB23&lt;&gt;"",IF($BB23=3,2,IF($BC23=3,1,"")),"")))</f>
        <v>0</v>
      </c>
      <c r="AE36" s="392"/>
      <c r="AF36" s="294">
        <f>IF($AZ23=1,0,IF($AY23=1,2,IF($BC23&lt;&gt;"",IF($BC23=3,2,IF($BB23=3,1,"")),"")))</f>
        <v>2</v>
      </c>
      <c r="AG36" s="416"/>
      <c r="AK36" s="448">
        <v>1</v>
      </c>
      <c r="AV36" s="400" t="str">
        <f t="shared" si="18"/>
        <v>5 - 8</v>
      </c>
      <c r="AW36" s="399">
        <f t="shared" si="19"/>
        <v>0</v>
      </c>
      <c r="AX36" s="266"/>
      <c r="AY36" s="403">
        <f t="shared" si="20"/>
        <v>1</v>
      </c>
      <c r="AZ36" s="404">
        <f t="shared" si="21"/>
        <v>0</v>
      </c>
      <c r="BA36" s="267"/>
      <c r="BB36" s="400">
        <f t="shared" si="22"/>
        <v>0</v>
      </c>
      <c r="BC36" s="399">
        <f t="shared" si="23"/>
        <v>3</v>
      </c>
      <c r="BD36" s="267"/>
      <c r="BE36" s="400">
        <f t="shared" si="24"/>
        <v>0</v>
      </c>
      <c r="BF36" s="399">
        <f t="shared" si="25"/>
        <v>2</v>
      </c>
      <c r="BJ36" s="324"/>
      <c r="BK36" s="366"/>
      <c r="BL36" s="602">
        <f>IF($BU$29&lt;&gt;"",$BU$29,"")</f>
        <v>11</v>
      </c>
      <c r="BM36" s="609"/>
      <c r="BN36" s="601">
        <f>IF($BW$29&lt;&gt;"",$BW$29,"")</f>
        <v>10</v>
      </c>
      <c r="BO36" s="609"/>
      <c r="BP36" s="601">
        <f>IF($BY$29&lt;&gt;"",$BY$29,"")</f>
        <v>0</v>
      </c>
      <c r="BQ36" s="602"/>
      <c r="BR36" s="356"/>
      <c r="BS36" s="356"/>
      <c r="BT36" s="253"/>
      <c r="BU36" s="253"/>
      <c r="BV36" s="253"/>
      <c r="BW36" s="253"/>
      <c r="BX36" s="269"/>
      <c r="BY36" s="253"/>
      <c r="BZ36" s="253"/>
      <c r="CA36" s="253"/>
      <c r="CB36" s="253"/>
      <c r="CC36" s="253"/>
      <c r="CD36" s="270"/>
      <c r="CE36" s="253"/>
      <c r="CF36" s="253"/>
      <c r="CG36" s="253"/>
      <c r="CH36" s="253"/>
    </row>
    <row r="37" spans="1:86" s="355" customFormat="1" ht="21" customHeight="1" thickTop="1" x14ac:dyDescent="0.25">
      <c r="A37" s="265">
        <f>IF(Prépa!$X$22&lt;&gt;"",Prépa!$X$22,"")</f>
        <v>4</v>
      </c>
      <c r="B37" s="286" t="str">
        <f>IF(Prépa!$W$22&lt;&gt;"",Prépa!$W$22,"")</f>
        <v>11h30</v>
      </c>
      <c r="C37" s="287">
        <f>IF($K$19&lt;&gt;"",$A$19,"")</f>
        <v>4</v>
      </c>
      <c r="D37" s="288" t="s">
        <v>129</v>
      </c>
      <c r="E37" s="289">
        <f>IF($K$23&lt;&gt;"",$A$23,"")</f>
        <v>8</v>
      </c>
      <c r="F37" s="290"/>
      <c r="G37" s="579" t="str">
        <f t="shared" si="16"/>
        <v>DEFRENEIX Samuel</v>
      </c>
      <c r="H37" s="580"/>
      <c r="I37" s="580"/>
      <c r="J37" s="580"/>
      <c r="K37" s="580"/>
      <c r="L37" s="580"/>
      <c r="M37" s="288" t="s">
        <v>129</v>
      </c>
      <c r="N37" s="569" t="str">
        <f t="shared" si="17"/>
        <v>GOLLNISCH Laurent</v>
      </c>
      <c r="O37" s="569"/>
      <c r="P37" s="569"/>
      <c r="Q37" s="569"/>
      <c r="R37" s="569"/>
      <c r="S37" s="570"/>
      <c r="T37" s="291"/>
      <c r="U37" s="292">
        <v>10</v>
      </c>
      <c r="V37" s="292">
        <v>-8</v>
      </c>
      <c r="W37" s="292">
        <v>8</v>
      </c>
      <c r="X37" s="292">
        <v>6</v>
      </c>
      <c r="Y37" s="408"/>
      <c r="Z37" s="415"/>
      <c r="AA37" s="413"/>
      <c r="AB37" s="392"/>
      <c r="AC37" s="294">
        <f>IF($AY24=1,0,IF($AZ24=1,2,IF($BB24&lt;&gt;"",IF($BB24=3,2,IF($BC24=3,1,"")),"")))</f>
        <v>2</v>
      </c>
      <c r="AD37" s="392"/>
      <c r="AE37" s="392"/>
      <c r="AF37" s="392"/>
      <c r="AG37" s="295">
        <f>IF($AZ24=1,0,IF($AY24=1,2,IF($BC24&lt;&gt;"",IF($BC24=3,2,IF($BB24=3,1,"")),"")))</f>
        <v>1</v>
      </c>
      <c r="AJ37" s="251"/>
      <c r="AK37" s="360"/>
      <c r="AL37" s="360"/>
      <c r="AM37" s="360"/>
      <c r="AN37" s="360"/>
      <c r="AO37" s="360"/>
      <c r="AP37" s="360"/>
      <c r="AQ37" s="252"/>
      <c r="AV37" s="400" t="str">
        <f t="shared" si="18"/>
        <v>6 - 7</v>
      </c>
      <c r="AW37" s="399">
        <f t="shared" si="19"/>
        <v>0</v>
      </c>
      <c r="AX37" s="266"/>
      <c r="AY37" s="403">
        <f t="shared" si="20"/>
        <v>0</v>
      </c>
      <c r="AZ37" s="404">
        <f t="shared" si="21"/>
        <v>0</v>
      </c>
      <c r="BA37" s="267"/>
      <c r="BB37" s="400">
        <f t="shared" si="22"/>
        <v>3</v>
      </c>
      <c r="BC37" s="399">
        <f t="shared" si="23"/>
        <v>0</v>
      </c>
      <c r="BD37" s="267"/>
      <c r="BE37" s="400">
        <f t="shared" si="24"/>
        <v>2</v>
      </c>
      <c r="BF37" s="399">
        <f t="shared" si="25"/>
        <v>1</v>
      </c>
      <c r="BJ37" s="326"/>
      <c r="BK37" s="353"/>
      <c r="BL37" s="613" t="str">
        <f>IF($BU$30&lt;&gt;"",$BU$30,"")</f>
        <v/>
      </c>
      <c r="BM37" s="596"/>
      <c r="BN37" s="595" t="str">
        <f>IF($BW$30&lt;&gt;"",$BW$30,"")</f>
        <v/>
      </c>
      <c r="BO37" s="596"/>
      <c r="BP37" s="595" t="str">
        <f>IF($BY$30&lt;&gt;"",$BY$30,"")</f>
        <v/>
      </c>
      <c r="BQ37" s="613"/>
      <c r="BR37" s="311"/>
      <c r="BS37" s="311"/>
      <c r="BT37" s="327"/>
      <c r="BU37" s="327"/>
      <c r="BV37" s="327"/>
      <c r="BW37" s="327"/>
      <c r="BX37" s="327"/>
      <c r="BY37" s="327"/>
      <c r="BZ37" s="327"/>
      <c r="CA37" s="327"/>
      <c r="CB37" s="327"/>
      <c r="CC37" s="327"/>
      <c r="CD37" s="328"/>
      <c r="CE37" s="327"/>
      <c r="CF37" s="327"/>
      <c r="CG37" s="327"/>
      <c r="CH37" s="327"/>
    </row>
    <row r="38" spans="1:86" s="355" customFormat="1" ht="21" customHeight="1" thickBot="1" x14ac:dyDescent="0.3">
      <c r="A38" s="265">
        <f>IF(Prépa!$X$23&lt;&gt;"",Prépa!$X$23,"")</f>
        <v>1</v>
      </c>
      <c r="B38" s="286" t="str">
        <f>IF(Prépa!$W$23&lt;&gt;"",Prépa!$W$23,"")</f>
        <v>11h30</v>
      </c>
      <c r="C38" s="287">
        <f>IF($K$17&lt;&gt;"",$A$17,"")</f>
        <v>2</v>
      </c>
      <c r="D38" s="288" t="s">
        <v>129</v>
      </c>
      <c r="E38" s="289">
        <f>IF($K$18&lt;&gt;"",$A$18,"")</f>
        <v>3</v>
      </c>
      <c r="F38" s="290"/>
      <c r="G38" s="579" t="str">
        <f t="shared" si="16"/>
        <v>LE MOAL Bruno</v>
      </c>
      <c r="H38" s="580"/>
      <c r="I38" s="580"/>
      <c r="J38" s="580"/>
      <c r="K38" s="580"/>
      <c r="L38" s="580"/>
      <c r="M38" s="288" t="s">
        <v>129</v>
      </c>
      <c r="N38" s="569" t="str">
        <f t="shared" si="17"/>
        <v>PLET Victorien</v>
      </c>
      <c r="O38" s="569"/>
      <c r="P38" s="569"/>
      <c r="Q38" s="569"/>
      <c r="R38" s="569"/>
      <c r="S38" s="570"/>
      <c r="T38" s="291"/>
      <c r="U38" s="292">
        <v>10</v>
      </c>
      <c r="V38" s="292">
        <v>-9</v>
      </c>
      <c r="W38" s="292">
        <v>5</v>
      </c>
      <c r="X38" s="292">
        <v>7</v>
      </c>
      <c r="Y38" s="408"/>
      <c r="Z38" s="415"/>
      <c r="AA38" s="307">
        <f>IF($AY25=1,0,IF($AZ25=1,2,IF($BB25&lt;&gt;"",IF($BB25=3,2,IF($BC25=3,1,"")),"")))</f>
        <v>2</v>
      </c>
      <c r="AB38" s="294">
        <f>IF($AZ25=1,0,IF($AY25=1,2,IF($BC25&lt;&gt;"",IF($BC25=3,2,IF($BB25=3,1,"")),"")))</f>
        <v>1</v>
      </c>
      <c r="AC38" s="392"/>
      <c r="AD38" s="392"/>
      <c r="AE38" s="392"/>
      <c r="AF38" s="392"/>
      <c r="AG38" s="416"/>
      <c r="AJ38" s="361"/>
      <c r="AK38" s="636" t="s">
        <v>224</v>
      </c>
      <c r="AL38" s="636"/>
      <c r="AM38" s="636"/>
      <c r="AN38" s="636"/>
      <c r="AO38" s="636"/>
      <c r="AP38" s="636"/>
      <c r="AQ38" s="254"/>
      <c r="AV38" s="400" t="str">
        <f t="shared" si="18"/>
        <v>1 - 2</v>
      </c>
      <c r="AW38" s="399">
        <f t="shared" si="19"/>
        <v>0</v>
      </c>
      <c r="AX38" s="266"/>
      <c r="AY38" s="403">
        <f t="shared" si="20"/>
        <v>0</v>
      </c>
      <c r="AZ38" s="404">
        <f t="shared" si="21"/>
        <v>0</v>
      </c>
      <c r="BA38" s="267"/>
      <c r="BB38" s="400">
        <f t="shared" si="22"/>
        <v>3</v>
      </c>
      <c r="BC38" s="399">
        <f t="shared" si="23"/>
        <v>1</v>
      </c>
      <c r="BD38" s="267"/>
      <c r="BE38" s="400">
        <f t="shared" si="24"/>
        <v>2</v>
      </c>
      <c r="BF38" s="399">
        <f t="shared" si="25"/>
        <v>1</v>
      </c>
      <c r="BJ38" s="329"/>
      <c r="BK38" s="330"/>
      <c r="BL38" s="330"/>
      <c r="BM38" s="330"/>
      <c r="BN38" s="330"/>
      <c r="BO38" s="330"/>
      <c r="BP38" s="330"/>
      <c r="BQ38" s="330"/>
      <c r="BR38" s="331"/>
      <c r="BS38" s="331"/>
      <c r="BT38" s="332"/>
      <c r="BU38" s="332"/>
      <c r="BV38" s="332"/>
      <c r="BW38" s="332"/>
      <c r="BX38" s="332"/>
      <c r="BY38" s="332"/>
      <c r="BZ38" s="332"/>
      <c r="CA38" s="332"/>
      <c r="CB38" s="332"/>
      <c r="CC38" s="332"/>
      <c r="CD38" s="333"/>
      <c r="CE38" s="327"/>
      <c r="CF38" s="327"/>
      <c r="CG38" s="327"/>
      <c r="CH38" s="327"/>
    </row>
    <row r="39" spans="1:86" s="355" customFormat="1" ht="21" customHeight="1" thickTop="1" x14ac:dyDescent="0.25">
      <c r="A39" s="265">
        <f>IF(Prépa!$X$27&lt;&gt;"",Prépa!$X$27,"")</f>
        <v>6</v>
      </c>
      <c r="B39" s="286" t="str">
        <f>IF(Prépa!$W$27&lt;&gt;"",Prépa!$W$27,"")</f>
        <v>13h30</v>
      </c>
      <c r="C39" s="287">
        <f>IF($K$16&lt;&gt;"",$A$16,"")</f>
        <v>1</v>
      </c>
      <c r="D39" s="288" t="s">
        <v>129</v>
      </c>
      <c r="E39" s="289">
        <f>IF($K$20&lt;&gt;"",$A$20,"")</f>
        <v>5</v>
      </c>
      <c r="F39" s="290"/>
      <c r="G39" s="579" t="str">
        <f t="shared" si="16"/>
        <v>RUTLER Sébastien</v>
      </c>
      <c r="H39" s="580"/>
      <c r="I39" s="580"/>
      <c r="J39" s="580"/>
      <c r="K39" s="580"/>
      <c r="L39" s="580"/>
      <c r="M39" s="288" t="s">
        <v>129</v>
      </c>
      <c r="N39" s="569" t="str">
        <f t="shared" si="17"/>
        <v>MANIER William</v>
      </c>
      <c r="O39" s="569"/>
      <c r="P39" s="569"/>
      <c r="Q39" s="569"/>
      <c r="R39" s="569"/>
      <c r="S39" s="570"/>
      <c r="T39" s="440" t="s">
        <v>371</v>
      </c>
      <c r="U39" s="292"/>
      <c r="V39" s="292"/>
      <c r="W39" s="292"/>
      <c r="X39" s="292"/>
      <c r="Y39" s="408"/>
      <c r="Z39" s="410">
        <f>IF($AY26=1,0,IF($AZ26=1,2,IF($BB26&lt;&gt;"",IF($BB26=3,2,IF($BC26=3,1,"")),"")))</f>
        <v>2</v>
      </c>
      <c r="AA39" s="413"/>
      <c r="AB39" s="392"/>
      <c r="AC39" s="392"/>
      <c r="AD39" s="294">
        <f>IF($AZ26=1,0,IF($AY26=1,2,IF($BC26&lt;&gt;"",IF($BC26=3,2,IF($BB26=3,1,"")),"")))</f>
        <v>0</v>
      </c>
      <c r="AE39" s="392"/>
      <c r="AF39" s="392"/>
      <c r="AG39" s="416"/>
      <c r="AJ39" s="258"/>
      <c r="AK39" s="636"/>
      <c r="AL39" s="636"/>
      <c r="AM39" s="636"/>
      <c r="AN39" s="636"/>
      <c r="AO39" s="636"/>
      <c r="AP39" s="636"/>
      <c r="AQ39" s="362"/>
      <c r="AV39" s="400" t="str">
        <f t="shared" si="18"/>
        <v>3 - 8</v>
      </c>
      <c r="AW39" s="399">
        <f t="shared" si="19"/>
        <v>1</v>
      </c>
      <c r="AX39" s="266"/>
      <c r="AY39" s="403">
        <f t="shared" si="20"/>
        <v>0</v>
      </c>
      <c r="AZ39" s="404">
        <f t="shared" si="21"/>
        <v>0</v>
      </c>
      <c r="BA39" s="267"/>
      <c r="BB39" s="400">
        <f t="shared" si="22"/>
        <v>3</v>
      </c>
      <c r="BC39" s="399">
        <f t="shared" si="23"/>
        <v>2</v>
      </c>
      <c r="BD39" s="267"/>
      <c r="BE39" s="400">
        <f t="shared" si="24"/>
        <v>2</v>
      </c>
      <c r="BF39" s="399">
        <f t="shared" si="25"/>
        <v>1</v>
      </c>
      <c r="BJ39" s="356"/>
      <c r="BK39" s="353"/>
      <c r="BL39" s="311"/>
      <c r="BM39" s="311"/>
      <c r="BN39" s="311"/>
      <c r="BO39" s="311"/>
      <c r="BP39" s="311"/>
      <c r="BQ39" s="311"/>
      <c r="BR39" s="311"/>
      <c r="BS39" s="311"/>
      <c r="BT39" s="327"/>
      <c r="BU39" s="327"/>
      <c r="BV39" s="327"/>
      <c r="BW39" s="327"/>
      <c r="BX39" s="327"/>
      <c r="BY39" s="327"/>
      <c r="BZ39" s="327"/>
      <c r="CA39" s="327"/>
      <c r="CB39" s="327"/>
      <c r="CC39" s="327"/>
      <c r="CD39" s="327"/>
      <c r="CE39" s="327"/>
      <c r="CF39" s="327"/>
      <c r="CG39" s="334"/>
      <c r="CH39" s="327"/>
    </row>
    <row r="40" spans="1:86" s="355" customFormat="1" ht="21" customHeight="1" x14ac:dyDescent="0.25">
      <c r="A40" s="265">
        <f>IF(Prépa!$X$28&lt;&gt;"",Prépa!$X$28,"")</f>
        <v>7</v>
      </c>
      <c r="B40" s="286" t="str">
        <f>IF(Prépa!$W$28&lt;&gt;"",Prépa!$W$28,"")</f>
        <v>13h30</v>
      </c>
      <c r="C40" s="287">
        <f>IF($K$19&lt;&gt;"",$A$19,"")</f>
        <v>4</v>
      </c>
      <c r="D40" s="288" t="s">
        <v>129</v>
      </c>
      <c r="E40" s="289">
        <f>IF($K$21&lt;&gt;"",$A$21,"")</f>
        <v>6</v>
      </c>
      <c r="F40" s="290"/>
      <c r="G40" s="579" t="str">
        <f t="shared" si="16"/>
        <v>DEFRENEIX Samuel</v>
      </c>
      <c r="H40" s="580"/>
      <c r="I40" s="580"/>
      <c r="J40" s="580"/>
      <c r="K40" s="580"/>
      <c r="L40" s="580"/>
      <c r="M40" s="288" t="s">
        <v>129</v>
      </c>
      <c r="N40" s="569" t="str">
        <f t="shared" si="17"/>
        <v>PIERROT Tristan</v>
      </c>
      <c r="O40" s="569"/>
      <c r="P40" s="569"/>
      <c r="Q40" s="569"/>
      <c r="R40" s="569"/>
      <c r="S40" s="570"/>
      <c r="T40" s="291"/>
      <c r="U40" s="292">
        <v>-11</v>
      </c>
      <c r="V40" s="292">
        <v>8</v>
      </c>
      <c r="W40" s="292">
        <v>-9</v>
      </c>
      <c r="X40" s="292">
        <v>7</v>
      </c>
      <c r="Y40" s="408">
        <v>-11</v>
      </c>
      <c r="Z40" s="415"/>
      <c r="AA40" s="413"/>
      <c r="AB40" s="392"/>
      <c r="AC40" s="294">
        <f>IF($AY27=1,0,IF($AZ27=1,2,IF($BB27&lt;&gt;"",IF($BB27=3,2,IF($BC27=3,1,"")),"")))</f>
        <v>1</v>
      </c>
      <c r="AD40" s="392"/>
      <c r="AE40" s="294">
        <f>IF($AZ27=1,0,IF($AY27=1,2,IF($BC27&lt;&gt;"",IF($BC27=3,2,IF($BB27=3,1,"")),"")))</f>
        <v>2</v>
      </c>
      <c r="AF40" s="392"/>
      <c r="AG40" s="416"/>
      <c r="AJ40" s="258"/>
      <c r="AK40" s="363"/>
      <c r="AL40" s="363"/>
      <c r="AM40" s="363"/>
      <c r="AN40" s="363"/>
      <c r="AO40" s="363"/>
      <c r="AP40" s="363"/>
      <c r="AQ40" s="362"/>
      <c r="AV40" s="400" t="str">
        <f t="shared" si="18"/>
        <v>4 - 7</v>
      </c>
      <c r="AW40" s="399">
        <f t="shared" si="19"/>
        <v>0</v>
      </c>
      <c r="AX40" s="266"/>
      <c r="AY40" s="403">
        <f t="shared" si="20"/>
        <v>0</v>
      </c>
      <c r="AZ40" s="404">
        <f t="shared" si="21"/>
        <v>0</v>
      </c>
      <c r="BA40" s="267"/>
      <c r="BB40" s="400">
        <f t="shared" si="22"/>
        <v>2</v>
      </c>
      <c r="BC40" s="399">
        <f t="shared" si="23"/>
        <v>3</v>
      </c>
      <c r="BD40" s="267"/>
      <c r="BE40" s="400">
        <f t="shared" si="24"/>
        <v>1</v>
      </c>
      <c r="BF40" s="399">
        <f t="shared" si="25"/>
        <v>2</v>
      </c>
      <c r="BJ40" s="356"/>
      <c r="BK40" s="353"/>
      <c r="BL40" s="311"/>
      <c r="BM40" s="311"/>
      <c r="BN40" s="311"/>
      <c r="BO40" s="311"/>
      <c r="BP40" s="311"/>
      <c r="BQ40" s="311"/>
      <c r="BR40" s="311"/>
      <c r="BS40" s="311"/>
      <c r="BT40" s="327"/>
      <c r="BU40" s="327"/>
      <c r="BV40" s="327"/>
      <c r="BW40" s="327"/>
      <c r="BX40" s="327"/>
      <c r="BY40" s="327"/>
      <c r="BZ40" s="327"/>
      <c r="CA40" s="327"/>
      <c r="CB40" s="327"/>
      <c r="CC40" s="327"/>
      <c r="CD40" s="327"/>
      <c r="CE40" s="327"/>
      <c r="CF40" s="327"/>
      <c r="CG40" s="334"/>
      <c r="CH40" s="327"/>
    </row>
    <row r="41" spans="1:86" s="355" customFormat="1" ht="21" customHeight="1" thickBot="1" x14ac:dyDescent="0.3">
      <c r="A41" s="265">
        <f>IF(Prépa!$X$29&lt;&gt;"",Prépa!$X$29,"")</f>
        <v>8</v>
      </c>
      <c r="B41" s="286" t="str">
        <f>IF(Prépa!$W$29&lt;&gt;"",Prépa!$W$29,"")</f>
        <v>13h30</v>
      </c>
      <c r="C41" s="287">
        <f>IF($K$18&lt;&gt;"",$A$18,"")</f>
        <v>3</v>
      </c>
      <c r="D41" s="288" t="s">
        <v>129</v>
      </c>
      <c r="E41" s="289">
        <f>IF($K$22&lt;&gt;"",$A$22,"")</f>
        <v>7</v>
      </c>
      <c r="F41" s="290"/>
      <c r="G41" s="579" t="str">
        <f t="shared" si="16"/>
        <v>PLET Victorien</v>
      </c>
      <c r="H41" s="580"/>
      <c r="I41" s="580"/>
      <c r="J41" s="580"/>
      <c r="K41" s="580"/>
      <c r="L41" s="580"/>
      <c r="M41" s="288" t="s">
        <v>129</v>
      </c>
      <c r="N41" s="569" t="str">
        <f t="shared" si="17"/>
        <v>FILLOU Marie-Christine</v>
      </c>
      <c r="O41" s="569"/>
      <c r="P41" s="569"/>
      <c r="Q41" s="569"/>
      <c r="R41" s="569"/>
      <c r="S41" s="570"/>
      <c r="T41" s="291"/>
      <c r="U41" s="292">
        <v>-3</v>
      </c>
      <c r="V41" s="292">
        <v>11</v>
      </c>
      <c r="W41" s="292">
        <v>-10</v>
      </c>
      <c r="X41" s="292">
        <v>-9</v>
      </c>
      <c r="Y41" s="408"/>
      <c r="Z41" s="415"/>
      <c r="AA41" s="413"/>
      <c r="AB41" s="294">
        <f>IF($AY28=1,0,IF($AZ28=1,2,IF($BB28&lt;&gt;"",IF($BB28=3,2,IF($BC28=3,1,"")),"")))</f>
        <v>1</v>
      </c>
      <c r="AC41" s="392"/>
      <c r="AD41" s="392"/>
      <c r="AE41" s="392"/>
      <c r="AF41" s="294">
        <f>IF($AZ28=1,0,IF($AY28=1,2,IF($BC28&lt;&gt;"",IF($BC28=3,2,IF($BB28=3,1,"")),"")))</f>
        <v>2</v>
      </c>
      <c r="AG41" s="416"/>
      <c r="AJ41" s="258"/>
      <c r="AK41" s="636" t="s">
        <v>225</v>
      </c>
      <c r="AL41" s="636"/>
      <c r="AM41" s="636"/>
      <c r="AN41" s="636"/>
      <c r="AO41" s="636"/>
      <c r="AP41" s="363"/>
      <c r="AQ41" s="362"/>
      <c r="AV41" s="401" t="str">
        <f t="shared" si="18"/>
        <v>5 - 6</v>
      </c>
      <c r="AW41" s="402">
        <f t="shared" si="19"/>
        <v>0</v>
      </c>
      <c r="AX41" s="266"/>
      <c r="AY41" s="405">
        <f t="shared" si="20"/>
        <v>1</v>
      </c>
      <c r="AZ41" s="406">
        <f t="shared" si="21"/>
        <v>0</v>
      </c>
      <c r="BA41" s="267"/>
      <c r="BB41" s="401">
        <f t="shared" si="22"/>
        <v>0</v>
      </c>
      <c r="BC41" s="402">
        <f t="shared" si="23"/>
        <v>3</v>
      </c>
      <c r="BD41" s="267"/>
      <c r="BE41" s="401">
        <f t="shared" si="24"/>
        <v>0</v>
      </c>
      <c r="BF41" s="402">
        <f t="shared" si="25"/>
        <v>2</v>
      </c>
      <c r="BJ41" s="356"/>
      <c r="BK41" s="356"/>
      <c r="BL41" s="356"/>
      <c r="BM41" s="356"/>
      <c r="BN41" s="356"/>
      <c r="BO41" s="356"/>
      <c r="BP41" s="356"/>
      <c r="BQ41" s="356"/>
      <c r="BR41" s="353"/>
      <c r="BS41" s="353"/>
      <c r="BT41" s="327"/>
      <c r="BU41" s="327"/>
      <c r="BV41" s="327"/>
      <c r="BW41" s="327"/>
      <c r="BX41" s="327"/>
      <c r="BY41" s="327"/>
      <c r="BZ41" s="327"/>
      <c r="CA41" s="327"/>
      <c r="CB41" s="327"/>
      <c r="CC41" s="327"/>
      <c r="CD41" s="327"/>
      <c r="CE41" s="327"/>
      <c r="CF41" s="327"/>
      <c r="CG41" s="334"/>
      <c r="CH41" s="327"/>
    </row>
    <row r="42" spans="1:86" ht="21" customHeight="1" x14ac:dyDescent="0.25">
      <c r="A42" s="265">
        <f>IF(Prépa!$X$30&lt;&gt;"",Prépa!$X$30,"")</f>
        <v>5</v>
      </c>
      <c r="B42" s="286" t="str">
        <f>IF(Prépa!$W$30&lt;&gt;"",Prépa!$W$30,"")</f>
        <v>13h30</v>
      </c>
      <c r="C42" s="287">
        <f>IF($K$17&lt;&gt;"",$A$17,"")</f>
        <v>2</v>
      </c>
      <c r="D42" s="288" t="s">
        <v>129</v>
      </c>
      <c r="E42" s="289">
        <f>IF($K$23&lt;&gt;"",$A$23,"")</f>
        <v>8</v>
      </c>
      <c r="F42" s="290"/>
      <c r="G42" s="579" t="str">
        <f t="shared" si="16"/>
        <v>LE MOAL Bruno</v>
      </c>
      <c r="H42" s="580"/>
      <c r="I42" s="580"/>
      <c r="J42" s="580"/>
      <c r="K42" s="580"/>
      <c r="L42" s="580"/>
      <c r="M42" s="288" t="s">
        <v>129</v>
      </c>
      <c r="N42" s="569" t="str">
        <f t="shared" si="17"/>
        <v>GOLLNISCH Laurent</v>
      </c>
      <c r="O42" s="569"/>
      <c r="P42" s="569"/>
      <c r="Q42" s="569"/>
      <c r="R42" s="569"/>
      <c r="S42" s="570"/>
      <c r="T42" s="291"/>
      <c r="U42" s="292">
        <v>8</v>
      </c>
      <c r="V42" s="292">
        <v>-12</v>
      </c>
      <c r="W42" s="292">
        <v>-9</v>
      </c>
      <c r="X42" s="292">
        <v>-8</v>
      </c>
      <c r="Y42" s="408"/>
      <c r="Z42" s="415"/>
      <c r="AA42" s="307">
        <f>IF($AY29=1,0,IF($AZ29=1,2,IF($BB29&lt;&gt;"",IF($BB29=3,2,IF($BC29=3,1,"")),"")))</f>
        <v>1</v>
      </c>
      <c r="AB42" s="392"/>
      <c r="AC42" s="392"/>
      <c r="AD42" s="392"/>
      <c r="AE42" s="392"/>
      <c r="AF42" s="392"/>
      <c r="AG42" s="295">
        <f>IF($AZ29=1,0,IF($AY29=1,2,IF($BC29&lt;&gt;"",IF($BC29=3,2,IF($BB29=3,1,"")),"")))</f>
        <v>2</v>
      </c>
      <c r="AJ42" s="273"/>
      <c r="AK42" s="636"/>
      <c r="AL42" s="636"/>
      <c r="AM42" s="636"/>
      <c r="AN42" s="636"/>
      <c r="AO42" s="636"/>
      <c r="AP42" s="363"/>
      <c r="AQ42" s="362"/>
      <c r="AU42" s="366"/>
      <c r="BH42" s="366"/>
      <c r="BI42" s="366"/>
      <c r="BJ42" s="366"/>
      <c r="BK42" s="366"/>
      <c r="BL42" s="366"/>
      <c r="BM42" s="366"/>
      <c r="BN42" s="366"/>
      <c r="BO42" s="366"/>
      <c r="BP42" s="337"/>
      <c r="BQ42" s="366"/>
      <c r="BR42" s="366"/>
      <c r="BS42" s="366"/>
      <c r="BT42" s="366"/>
      <c r="BU42" s="366"/>
      <c r="BV42" s="366"/>
      <c r="BW42" s="366"/>
      <c r="BX42" s="383"/>
      <c r="BY42" s="366"/>
      <c r="BZ42" s="366"/>
      <c r="CA42" s="366"/>
      <c r="CB42" s="366"/>
      <c r="CC42" s="366"/>
      <c r="CD42" s="366"/>
      <c r="CE42" s="366"/>
      <c r="CG42" s="335"/>
    </row>
    <row r="43" spans="1:86" ht="21" customHeight="1" thickBot="1" x14ac:dyDescent="0.3">
      <c r="A43" s="265">
        <f>IF(Prépa!$X$34&lt;&gt;"",Prépa!$X$34,"")</f>
        <v>3</v>
      </c>
      <c r="B43" s="286" t="str">
        <f>IF(Prépa!$W$34&lt;&gt;"",Prépa!$W$34,"")</f>
        <v>14h30</v>
      </c>
      <c r="C43" s="287">
        <f>IF($K$16&lt;&gt;"",$A$16,"")</f>
        <v>1</v>
      </c>
      <c r="D43" s="288" t="s">
        <v>129</v>
      </c>
      <c r="E43" s="289">
        <f>IF($K$19&lt;&gt;"",$A$19,"")</f>
        <v>4</v>
      </c>
      <c r="F43" s="290"/>
      <c r="G43" s="579" t="str">
        <f t="shared" si="16"/>
        <v>RUTLER Sébastien</v>
      </c>
      <c r="H43" s="580"/>
      <c r="I43" s="580"/>
      <c r="J43" s="580"/>
      <c r="K43" s="580"/>
      <c r="L43" s="580"/>
      <c r="M43" s="288" t="s">
        <v>129</v>
      </c>
      <c r="N43" s="569" t="str">
        <f t="shared" si="17"/>
        <v>DEFRENEIX Samuel</v>
      </c>
      <c r="O43" s="569"/>
      <c r="P43" s="569"/>
      <c r="Q43" s="569"/>
      <c r="R43" s="569"/>
      <c r="S43" s="570"/>
      <c r="T43" s="291"/>
      <c r="U43" s="292">
        <v>8</v>
      </c>
      <c r="V43" s="292">
        <v>-11</v>
      </c>
      <c r="W43" s="292">
        <v>12</v>
      </c>
      <c r="X43" s="292">
        <v>-8</v>
      </c>
      <c r="Y43" s="408">
        <v>-5</v>
      </c>
      <c r="Z43" s="410">
        <f>IF($AY30=1,0,IF($AZ30=1,2,IF($BB30&lt;&gt;"",IF($BB30=3,2,IF($BC30=3,1,"")),"")))</f>
        <v>1</v>
      </c>
      <c r="AA43" s="413"/>
      <c r="AB43" s="392"/>
      <c r="AC43" s="294">
        <f>IF($AZ30=1,0,IF($AY30=1,2,IF($BC30&lt;&gt;"",IF($BC30=3,2,IF($BB30=3,1,"")),"")))</f>
        <v>2</v>
      </c>
      <c r="AD43" s="392"/>
      <c r="AE43" s="392"/>
      <c r="AF43" s="392"/>
      <c r="AG43" s="416"/>
      <c r="AJ43" s="274"/>
      <c r="AK43" s="364"/>
      <c r="AL43" s="364"/>
      <c r="AM43" s="364"/>
      <c r="AN43" s="364"/>
      <c r="AO43" s="364"/>
      <c r="AP43" s="364"/>
      <c r="AQ43" s="365"/>
      <c r="AU43" s="366"/>
      <c r="BH43" s="366"/>
      <c r="BI43" s="366"/>
      <c r="BJ43" s="366"/>
      <c r="BK43" s="366"/>
      <c r="BL43" s="366"/>
      <c r="BM43" s="366"/>
      <c r="BN43" s="366"/>
      <c r="BO43" s="366"/>
      <c r="BP43" s="366"/>
      <c r="BQ43" s="366"/>
      <c r="BR43" s="366"/>
      <c r="BS43" s="366"/>
      <c r="BT43" s="366"/>
      <c r="BU43" s="366"/>
      <c r="BV43" s="366"/>
      <c r="BW43" s="366"/>
      <c r="BX43" s="383"/>
      <c r="BY43" s="366"/>
      <c r="BZ43" s="366"/>
      <c r="CA43" s="366"/>
      <c r="CB43" s="366"/>
      <c r="CC43" s="366"/>
      <c r="CD43" s="366"/>
      <c r="CE43" s="366"/>
    </row>
    <row r="44" spans="1:86" ht="21" customHeight="1" thickTop="1" x14ac:dyDescent="0.25">
      <c r="A44" s="265">
        <f>IF(Prépa!$X$35&lt;&gt;"",Prépa!$X$35,"")</f>
        <v>4</v>
      </c>
      <c r="B44" s="286" t="str">
        <f>IF(Prépa!$W$35&lt;&gt;"",Prépa!$W$35,"")</f>
        <v>14h30</v>
      </c>
      <c r="C44" s="287">
        <f>IF($K$18&lt;&gt;"",$A$18,"")</f>
        <v>3</v>
      </c>
      <c r="D44" s="288" t="s">
        <v>129</v>
      </c>
      <c r="E44" s="289">
        <f>IF($K$20&lt;&gt;"",$A$20,"")</f>
        <v>5</v>
      </c>
      <c r="F44" s="290"/>
      <c r="G44" s="579" t="str">
        <f t="shared" si="16"/>
        <v>PLET Victorien</v>
      </c>
      <c r="H44" s="580"/>
      <c r="I44" s="580"/>
      <c r="J44" s="580"/>
      <c r="K44" s="580"/>
      <c r="L44" s="580"/>
      <c r="M44" s="288" t="s">
        <v>129</v>
      </c>
      <c r="N44" s="569" t="str">
        <f t="shared" si="17"/>
        <v>MANIER William</v>
      </c>
      <c r="O44" s="569"/>
      <c r="P44" s="569"/>
      <c r="Q44" s="569"/>
      <c r="R44" s="569"/>
      <c r="S44" s="570"/>
      <c r="T44" s="440" t="s">
        <v>371</v>
      </c>
      <c r="U44" s="292"/>
      <c r="V44" s="292"/>
      <c r="W44" s="292"/>
      <c r="X44" s="292"/>
      <c r="Y44" s="408"/>
      <c r="Z44" s="415"/>
      <c r="AA44" s="413"/>
      <c r="AB44" s="294">
        <f>IF($AY31=1,0,IF($AZ31=1,2,IF($BB31&lt;&gt;"",IF($BB31=3,2,IF($BC31=3,1,"")),"")))</f>
        <v>2</v>
      </c>
      <c r="AC44" s="392"/>
      <c r="AD44" s="294">
        <f>IF($AZ31=1,0,IF($AY31=1,2,IF($BC31&lt;&gt;"",IF($BC31=3,2,IF($BB31=3,1,"")),"")))</f>
        <v>0</v>
      </c>
      <c r="AE44" s="392"/>
      <c r="AF44" s="392"/>
      <c r="AG44" s="416"/>
      <c r="AU44" s="366"/>
      <c r="BH44" s="366"/>
      <c r="BI44" s="366"/>
      <c r="BJ44" s="366"/>
      <c r="BK44" s="366"/>
      <c r="BL44" s="383"/>
      <c r="BM44" s="383"/>
      <c r="BN44" s="383"/>
      <c r="BO44" s="383"/>
      <c r="BP44" s="383"/>
      <c r="BQ44" s="383"/>
      <c r="BR44" s="383"/>
      <c r="BS44" s="383"/>
      <c r="BT44" s="383"/>
      <c r="BU44" s="383"/>
      <c r="BV44" s="383"/>
      <c r="BW44" s="383"/>
      <c r="BX44" s="383"/>
      <c r="BY44" s="383"/>
      <c r="BZ44" s="383"/>
      <c r="CA44" s="366"/>
      <c r="CB44" s="366"/>
      <c r="CC44" s="383"/>
      <c r="CD44" s="383"/>
      <c r="CE44" s="366"/>
    </row>
    <row r="45" spans="1:86" ht="21" customHeight="1" x14ac:dyDescent="0.25">
      <c r="A45" s="265">
        <f>IF(Prépa!$X$36&lt;&gt;"",Prépa!$X$36,"")</f>
        <v>1</v>
      </c>
      <c r="B45" s="286" t="str">
        <f>IF(Prépa!$W$36&lt;&gt;"",Prépa!$W$36,"")</f>
        <v>14h30</v>
      </c>
      <c r="C45" s="287">
        <f>IF($K$17&lt;&gt;"",$A$17,"")</f>
        <v>2</v>
      </c>
      <c r="D45" s="288" t="s">
        <v>129</v>
      </c>
      <c r="E45" s="289">
        <f>IF($K$21&lt;&gt;"",$A$21,"")</f>
        <v>6</v>
      </c>
      <c r="F45" s="290"/>
      <c r="G45" s="579" t="str">
        <f t="shared" si="16"/>
        <v>LE MOAL Bruno</v>
      </c>
      <c r="H45" s="580"/>
      <c r="I45" s="580"/>
      <c r="J45" s="580"/>
      <c r="K45" s="580"/>
      <c r="L45" s="580"/>
      <c r="M45" s="288" t="s">
        <v>129</v>
      </c>
      <c r="N45" s="569" t="str">
        <f t="shared" si="17"/>
        <v>PIERROT Tristan</v>
      </c>
      <c r="O45" s="569"/>
      <c r="P45" s="569"/>
      <c r="Q45" s="569"/>
      <c r="R45" s="569"/>
      <c r="S45" s="570"/>
      <c r="T45" s="291"/>
      <c r="U45" s="292">
        <v>-8</v>
      </c>
      <c r="V45" s="292">
        <v>-4</v>
      </c>
      <c r="W45" s="292">
        <v>8</v>
      </c>
      <c r="X45" s="292">
        <v>-10</v>
      </c>
      <c r="Y45" s="408"/>
      <c r="Z45" s="415"/>
      <c r="AA45" s="307">
        <f>IF($AY32=1,0,IF($AZ32=1,2,IF($BB32&lt;&gt;"",IF($BB32=3,2,IF($BC32=3,1,"")),"")))</f>
        <v>1</v>
      </c>
      <c r="AB45" s="392"/>
      <c r="AC45" s="392"/>
      <c r="AD45" s="392"/>
      <c r="AE45" s="294">
        <f>IF($AZ32=1,0,IF($AY32=1,2,IF($BC32&lt;&gt;"",IF($BC32=3,2,IF($BB32=3,1,"")),"")))</f>
        <v>2</v>
      </c>
      <c r="AF45" s="392"/>
      <c r="AG45" s="416"/>
      <c r="AU45" s="366"/>
      <c r="AV45" s="606" t="s">
        <v>88</v>
      </c>
      <c r="AW45" s="607"/>
      <c r="AX45" s="607"/>
      <c r="AY45" s="607"/>
      <c r="AZ45" s="607"/>
      <c r="BA45" s="607"/>
      <c r="BB45" s="607"/>
      <c r="BC45" s="607"/>
      <c r="BD45" s="607"/>
      <c r="BE45" s="607"/>
      <c r="BF45" s="607"/>
      <c r="BG45" s="608"/>
      <c r="BH45" s="366"/>
      <c r="BI45" s="366"/>
      <c r="BJ45" s="366"/>
      <c r="BK45" s="393"/>
      <c r="BL45" s="311"/>
      <c r="BM45" s="311"/>
      <c r="BN45" s="311"/>
      <c r="BO45" s="311"/>
      <c r="BP45" s="311"/>
      <c r="BQ45" s="311"/>
      <c r="BR45" s="311"/>
      <c r="BS45" s="383"/>
      <c r="BT45" s="383"/>
      <c r="BU45" s="383"/>
      <c r="BV45" s="383"/>
      <c r="BW45" s="383"/>
      <c r="BX45" s="383"/>
      <c r="BY45" s="383"/>
      <c r="BZ45" s="383"/>
      <c r="CA45" s="366"/>
      <c r="CB45" s="366"/>
      <c r="CC45" s="383"/>
      <c r="CD45" s="383"/>
      <c r="CE45" s="366"/>
    </row>
    <row r="46" spans="1:86" ht="21" customHeight="1" thickBot="1" x14ac:dyDescent="0.3">
      <c r="A46" s="265">
        <f>IF(Prépa!$X$37&lt;&gt;"",Prépa!$X$37,"")</f>
        <v>2</v>
      </c>
      <c r="B46" s="286" t="str">
        <f>IF(Prépa!$W$37&lt;&gt;"",Prépa!$W$37,"")</f>
        <v>14h30</v>
      </c>
      <c r="C46" s="287">
        <f>IF($K$22&lt;&gt;"",$A$22,"")</f>
        <v>7</v>
      </c>
      <c r="D46" s="288" t="s">
        <v>129</v>
      </c>
      <c r="E46" s="289">
        <f>IF($K$23&lt;&gt;"",$A$23,"")</f>
        <v>8</v>
      </c>
      <c r="F46" s="290"/>
      <c r="G46" s="579" t="str">
        <f t="shared" si="16"/>
        <v>FILLOU Marie-Christine</v>
      </c>
      <c r="H46" s="580"/>
      <c r="I46" s="580"/>
      <c r="J46" s="580"/>
      <c r="K46" s="580"/>
      <c r="L46" s="580"/>
      <c r="M46" s="288" t="s">
        <v>129</v>
      </c>
      <c r="N46" s="569" t="str">
        <f t="shared" si="17"/>
        <v>GOLLNISCH Laurent</v>
      </c>
      <c r="O46" s="569"/>
      <c r="P46" s="569"/>
      <c r="Q46" s="569"/>
      <c r="R46" s="569"/>
      <c r="S46" s="570"/>
      <c r="T46" s="291"/>
      <c r="U46" s="292">
        <v>7</v>
      </c>
      <c r="V46" s="292">
        <v>7</v>
      </c>
      <c r="W46" s="292">
        <v>9</v>
      </c>
      <c r="X46" s="292"/>
      <c r="Y46" s="408"/>
      <c r="Z46" s="415"/>
      <c r="AA46" s="413"/>
      <c r="AB46" s="392"/>
      <c r="AC46" s="392"/>
      <c r="AD46" s="392"/>
      <c r="AE46" s="392"/>
      <c r="AF46" s="294">
        <f>IF($AY33=1,0,IF($AZ33=1,2,IF($BB33&lt;&gt;"",IF($BB33=3,2,IF($BC33=3,1,"")),"")))</f>
        <v>2</v>
      </c>
      <c r="AG46" s="295">
        <f>IF($AZ33=1,0,IF($AY33=1,2,IF($BC33&lt;&gt;"",IF($BC33=3,2,IF($BB33=3,1,"")),"")))</f>
        <v>1</v>
      </c>
      <c r="AU46" s="366"/>
      <c r="AV46" s="611" t="s">
        <v>115</v>
      </c>
      <c r="AW46" s="594"/>
      <c r="AX46" s="611" t="s">
        <v>116</v>
      </c>
      <c r="AY46" s="594"/>
      <c r="AZ46" s="611" t="s">
        <v>117</v>
      </c>
      <c r="BA46" s="594"/>
      <c r="BB46" s="611" t="s">
        <v>118</v>
      </c>
      <c r="BC46" s="594"/>
      <c r="BD46" s="593" t="s">
        <v>119</v>
      </c>
      <c r="BE46" s="594"/>
      <c r="BF46" s="278" t="s">
        <v>120</v>
      </c>
      <c r="BG46" s="278" t="s">
        <v>121</v>
      </c>
      <c r="BH46" s="366"/>
      <c r="BI46" s="366"/>
      <c r="BJ46" s="366"/>
      <c r="BK46" s="366"/>
      <c r="BL46" s="366"/>
      <c r="BM46" s="366"/>
      <c r="BN46" s="366"/>
      <c r="BO46" s="366"/>
      <c r="BP46" s="366"/>
      <c r="BQ46" s="366"/>
      <c r="BR46" s="366"/>
      <c r="BS46" s="383"/>
      <c r="BT46" s="383"/>
      <c r="BU46" s="383"/>
      <c r="BV46" s="383"/>
      <c r="BW46" s="383"/>
      <c r="BX46" s="383"/>
      <c r="BY46" s="383"/>
      <c r="BZ46" s="383"/>
      <c r="CA46" s="262"/>
      <c r="CB46" s="262"/>
      <c r="CC46" s="262"/>
      <c r="CD46" s="383"/>
      <c r="CE46" s="366"/>
      <c r="CH46" s="240"/>
    </row>
    <row r="47" spans="1:86" ht="21" customHeight="1" x14ac:dyDescent="0.25">
      <c r="A47" s="265">
        <f>IF(Prépa!$X$41&lt;&gt;"",Prépa!$X$41,"")</f>
        <v>7</v>
      </c>
      <c r="B47" s="286" t="str">
        <f>IF(Prépa!$W$41&lt;&gt;"",Prépa!$W$41,"")</f>
        <v>15h30</v>
      </c>
      <c r="C47" s="287">
        <f>IF($K$16&lt;&gt;"",$A$16,"")</f>
        <v>1</v>
      </c>
      <c r="D47" s="288" t="s">
        <v>129</v>
      </c>
      <c r="E47" s="289">
        <f>IF($K$18&lt;&gt;"",$A$18,"")</f>
        <v>3</v>
      </c>
      <c r="F47" s="290"/>
      <c r="G47" s="579" t="str">
        <f t="shared" si="16"/>
        <v>RUTLER Sébastien</v>
      </c>
      <c r="H47" s="580"/>
      <c r="I47" s="580"/>
      <c r="J47" s="580"/>
      <c r="K47" s="580"/>
      <c r="L47" s="580"/>
      <c r="M47" s="288" t="s">
        <v>129</v>
      </c>
      <c r="N47" s="569" t="str">
        <f t="shared" si="17"/>
        <v>PLET Victorien</v>
      </c>
      <c r="O47" s="569"/>
      <c r="P47" s="569"/>
      <c r="Q47" s="569"/>
      <c r="R47" s="569"/>
      <c r="S47" s="570"/>
      <c r="T47" s="291"/>
      <c r="U47" s="292">
        <v>-4</v>
      </c>
      <c r="V47" s="292">
        <v>9</v>
      </c>
      <c r="W47" s="292">
        <v>9</v>
      </c>
      <c r="X47" s="292">
        <v>-4</v>
      </c>
      <c r="Y47" s="408">
        <v>-9</v>
      </c>
      <c r="Z47" s="410">
        <f>IF($AY34=1,0,IF($AZ34=1,2,IF($BB34&lt;&gt;"",IF($BB34=3,2,IF($BC34=3,1,"")),"")))</f>
        <v>1</v>
      </c>
      <c r="AA47" s="413"/>
      <c r="AB47" s="294">
        <f>IF($AZ34=1,0,IF($AY34=1,2,IF($BC34&lt;&gt;"",IF($BC34=3,2,IF($BB34=3,1,"")),"")))</f>
        <v>2</v>
      </c>
      <c r="AC47" s="392"/>
      <c r="AD47" s="392"/>
      <c r="AE47" s="392"/>
      <c r="AF47" s="392"/>
      <c r="AG47" s="416"/>
      <c r="AU47" s="366"/>
      <c r="AV47" s="282">
        <f>IF(AND($AZ$14=1,$U$27=""),11,IF($U$27&lt;0.1,-$U$27,IF(AND($U$27&gt;-0.1,$U$27&lt;10),11,($U$27+2))))</f>
        <v>11</v>
      </c>
      <c r="AW47" s="283">
        <f>IF(AND($AY$14=1,$U$27=""),11,IF($U$27&gt;-0.1,$U$27,IF(AND($U$27&lt;0.1,$U$27&gt;-10),11,(-$U$27+2))))</f>
        <v>5</v>
      </c>
      <c r="AX47" s="282">
        <f>IF(AND($AZ$14=1,$V$27=""),11,IF($V$27&lt;0.1,-$V$27,IF(AND($V$27&gt;-0.1,$V$27&lt;10),11,($V$27+2))))</f>
        <v>13</v>
      </c>
      <c r="AY47" s="283">
        <f>IF(AND($AY$14=1,$V$27=""),11,IF($V$27&gt;-0.1,$V$27,IF(AND($V$27&lt;0.1,$V$27&gt;-10),11,(-$V$27+2))))</f>
        <v>11</v>
      </c>
      <c r="AZ47" s="282">
        <f>IF(AND($AZ$14=1,$W$27=""),11,IF($W$27&lt;0.1,-$W$27,IF(AND($W$27&gt;-0.1,$W$27&lt;10),11,($W$27+2))))</f>
        <v>11</v>
      </c>
      <c r="BA47" s="283">
        <f>IF(AND($AY$14=1,$W$27=""),11,IF($W$27&gt;-0.1,$W$27,IF(AND($W$27&lt;0.1,$W$27&gt;-10),11,(-$W$27+2))))</f>
        <v>8</v>
      </c>
      <c r="BB47" s="282">
        <f>IF(AND($AZ$14=1,$X$27=""),11,IF($X$27&lt;0.1,-$X$27,IF(AND($X$27&gt;-0.1,$X$27&lt;10),11,($X$27+2))))</f>
        <v>0</v>
      </c>
      <c r="BC47" s="283">
        <f>IF(AND($AY$14=1,$X$27=""),11,IF($X$27&gt;-0.1,$X$27,IF(AND($X$27&lt;0.1,$X$27&gt;-10),11,(-$X$27+2))))</f>
        <v>0</v>
      </c>
      <c r="BD47" s="284">
        <f>IF(AND($AZ$14=1,$Y$27=""),11,IF($Y$27&lt;0.1,-$Y$27,IF(AND($Y$27&gt;-0.1,$Y$27&lt;10),11,($Y$27+2))))</f>
        <v>0</v>
      </c>
      <c r="BE47" s="283">
        <f>IF(AND($AY$14=1,$Y$27=""),11,IF($Y$27&gt;-0.1,$Y$27,IF(AND($Y$27&lt;0.1,$Y$27&gt;-10),11,(-$Y$27+2))))</f>
        <v>0</v>
      </c>
      <c r="BF47" s="285">
        <f>IF($BB$14+$BC$14&gt;2,IF($BB$14+$BC$14=3,$AV$47+$AX$47+$AZ$47,IF($BB$14+$BC$14=4,$AV$47+$AX$47+$AZ$47+$BB$47,IF($BB$14+$BC$14=5,$AV$47+$AX$47+$AZ$47+$BB$47+$BD$47,""))),"")</f>
        <v>35</v>
      </c>
      <c r="BG47" s="285">
        <f>IF($BB$14+$BC$14&gt;2,IF($BB$14+$BC$14=3,$AW$47+$AY$47+$BA$47,IF($BB$14+$BC$14=4,$AW$47+$AY$47+$BA$47+$BC$47,IF($BB$14+$BC$14=5,$AW$47+$AY$47+$BA$47+$BC$47+$BE$47,""))),"")</f>
        <v>24</v>
      </c>
      <c r="BH47" s="366"/>
      <c r="BI47" s="366"/>
      <c r="BJ47" s="366"/>
      <c r="BK47" s="366"/>
      <c r="BL47" s="366"/>
      <c r="BM47" s="366"/>
      <c r="BN47" s="366"/>
      <c r="BO47" s="366"/>
      <c r="BP47" s="366"/>
      <c r="BQ47" s="366"/>
      <c r="BR47" s="366"/>
      <c r="BS47" s="383"/>
      <c r="BT47" s="383"/>
      <c r="BU47" s="383"/>
      <c r="BV47" s="383"/>
      <c r="BW47" s="383"/>
      <c r="BX47" s="383"/>
      <c r="BY47" s="383"/>
      <c r="BZ47" s="383"/>
      <c r="CA47" s="262"/>
      <c r="CB47" s="366"/>
      <c r="CC47" s="366"/>
      <c r="CD47" s="383"/>
      <c r="CE47" s="366"/>
    </row>
    <row r="48" spans="1:86" ht="21" customHeight="1" x14ac:dyDescent="0.25">
      <c r="A48" s="265">
        <f>IF(Prépa!$X$42&lt;&gt;"",Prépa!$X$42,"")</f>
        <v>8</v>
      </c>
      <c r="B48" s="286" t="str">
        <f>IF(Prépa!$W$42&lt;&gt;"",Prépa!$W$42,"")</f>
        <v>15h30</v>
      </c>
      <c r="C48" s="287">
        <f>IF($K$17&lt;&gt;"",$A$17,"")</f>
        <v>2</v>
      </c>
      <c r="D48" s="288" t="s">
        <v>129</v>
      </c>
      <c r="E48" s="289">
        <f>IF($K$19&lt;&gt;"",$A$19,"")</f>
        <v>4</v>
      </c>
      <c r="F48" s="290"/>
      <c r="G48" s="579" t="str">
        <f t="shared" si="16"/>
        <v>LE MOAL Bruno</v>
      </c>
      <c r="H48" s="580"/>
      <c r="I48" s="580"/>
      <c r="J48" s="580"/>
      <c r="K48" s="580"/>
      <c r="L48" s="580"/>
      <c r="M48" s="288" t="s">
        <v>129</v>
      </c>
      <c r="N48" s="569" t="str">
        <f t="shared" si="17"/>
        <v>DEFRENEIX Samuel</v>
      </c>
      <c r="O48" s="569"/>
      <c r="P48" s="569"/>
      <c r="Q48" s="569"/>
      <c r="R48" s="569"/>
      <c r="S48" s="570"/>
      <c r="T48" s="291"/>
      <c r="U48" s="292">
        <v>-3</v>
      </c>
      <c r="V48" s="292">
        <v>7</v>
      </c>
      <c r="W48" s="292">
        <v>5</v>
      </c>
      <c r="X48" s="292">
        <v>-5</v>
      </c>
      <c r="Y48" s="408">
        <v>8</v>
      </c>
      <c r="Z48" s="415"/>
      <c r="AA48" s="307">
        <f>IF($AY35=1,0,IF($AZ35=1,2,IF($BB35&lt;&gt;"",IF($BB35=3,2,IF($BC35=3,1,"")),"")))</f>
        <v>2</v>
      </c>
      <c r="AB48" s="392"/>
      <c r="AC48" s="294">
        <f>IF($AZ35=1,0,IF($AY35=1,2,IF($BC35&lt;&gt;"",IF($BC35=3,2,IF($BB35=3,1,"")),"")))</f>
        <v>1</v>
      </c>
      <c r="AD48" s="392"/>
      <c r="AE48" s="392"/>
      <c r="AF48" s="392"/>
      <c r="AG48" s="416"/>
      <c r="AU48" s="366"/>
      <c r="AV48" s="297">
        <f>IF(AND($AZ$15=1,$U$28=""),11,IF($U$28&lt;0.1,-$U$28,IF(AND($U$28&gt;-0.1,$U$28&lt;10),11,($U$28+2))))</f>
        <v>7</v>
      </c>
      <c r="AW48" s="298">
        <f>IF(AND($AY$15=1,$U$28=""),11,IF($U$28&gt;-0.1,$U$28,IF(AND($U$28&lt;0.1,$U$28&gt;-10),11,(-$U$28+2))))</f>
        <v>11</v>
      </c>
      <c r="AX48" s="297">
        <f>IF(AND($AZ$15=1,$V$28=""),11,IF($V$28&lt;0.1,-$V$28,IF(AND($V$28&gt;-0.1,$V$28&lt;10),11,($V$28+2))))</f>
        <v>11</v>
      </c>
      <c r="AY48" s="298">
        <f>IF(AND($AY$15=1,$V$28=""),11,IF($V$28&gt;-0.1,$V$28,IF(AND($V$28&lt;0.1,$V$28&gt;-10),11,(-$V$28+2))))</f>
        <v>2</v>
      </c>
      <c r="AZ48" s="297">
        <f>IF(AND($AZ$15=1,$W$28=""),11,IF($W$28&lt;0.1,-$W$28,IF(AND($W$28&gt;-0.1,$W$28&lt;10),11,($W$28+2))))</f>
        <v>12</v>
      </c>
      <c r="BA48" s="298">
        <f>IF(AND($AY$15=1,$W$28=""),11,IF($W$28&gt;-0.1,$W$28,IF(AND($W$28&lt;0.1,$W$28&gt;-10),11,(-$W$28+2))))</f>
        <v>10</v>
      </c>
      <c r="BB48" s="297">
        <f>IF(AND($AZ$15=1,$X$28=""),11,IF($X$28&lt;0.1,-$X$28,IF(AND($X$28&gt;-0.1,$X$28&lt;10),11,($X$28+2))))</f>
        <v>11</v>
      </c>
      <c r="BC48" s="298">
        <f>IF(AND($AY$15=1,$X$28=""),11,IF($X$28&gt;-0.1,$X$28,IF(AND($X$28&lt;0.1,$X$28&gt;-10),11,(-$X$28+2))))</f>
        <v>8</v>
      </c>
      <c r="BD48" s="297">
        <f>IF(AND($AZ$15=1,$Y$28=""),11,IF($Y$28&lt;0.1,-$Y$28,IF(AND($Y$28&gt;-0.1,$Y$28&lt;10),11,($Y$28+2))))</f>
        <v>0</v>
      </c>
      <c r="BE48" s="298">
        <f>IF(AND($AY$15=1,$Y$28=""),11,IF($Y$28&gt;-0.1,$Y$28,IF(AND($Y$28&lt;0.1,$Y$28&gt;-10),11,(-$Y$28+2))))</f>
        <v>0</v>
      </c>
      <c r="BF48" s="299">
        <f>IF($BB$15+$BC$15&gt;2,IF($BB$15+$BC$15=3,$AV$48+$AX$48+$AZ$48,IF($BB$15+$BC$15=4,$AV$48+$AX$48+$AZ$48+$BB$48,IF($BB$15+$BC$15=5,$AV$48+$AX$48+$AZ$48+$BB$48+$BD$48,""))),"")</f>
        <v>41</v>
      </c>
      <c r="BG48" s="299">
        <f>IF($BB$15+$BC$15&gt;2,IF($BB$15+$BC$15=3,$AW$48+$AY$48+$BA$48,IF($BB$15+$BC$15=4,$AW$48+$AY$48+$BA$48+$BC$48,IF($BB$15+$BC$15=5,$AW$48+$AY$48+$BA$48+$BC$48+$BE$48,""))),"")</f>
        <v>31</v>
      </c>
      <c r="BH48" s="366"/>
      <c r="BI48" s="366"/>
      <c r="BJ48" s="366"/>
      <c r="BK48" s="366"/>
      <c r="BL48" s="366"/>
      <c r="BM48" s="366"/>
      <c r="BN48" s="366"/>
      <c r="BO48" s="366"/>
      <c r="BP48" s="366"/>
      <c r="BQ48" s="366"/>
      <c r="BR48" s="366"/>
      <c r="BS48" s="366"/>
      <c r="BT48" s="366"/>
      <c r="BU48" s="366"/>
      <c r="BV48" s="366"/>
      <c r="BW48" s="366"/>
      <c r="BX48" s="383"/>
      <c r="BY48" s="366"/>
      <c r="BZ48" s="366"/>
      <c r="CA48" s="366"/>
      <c r="CB48" s="366"/>
      <c r="CC48" s="366"/>
      <c r="CD48" s="366"/>
      <c r="CE48" s="366"/>
    </row>
    <row r="49" spans="1:86" ht="21" customHeight="1" thickBot="1" x14ac:dyDescent="0.3">
      <c r="A49" s="265">
        <f>IF(Prépa!$X$43&lt;&gt;"",Prépa!$X$43,"")</f>
        <v>5</v>
      </c>
      <c r="B49" s="286" t="str">
        <f>IF(Prépa!$W$43&lt;&gt;"",Prépa!$W$43,"")</f>
        <v>15h30</v>
      </c>
      <c r="C49" s="287">
        <f>IF($K$20&lt;&gt;"",$A$20,"")</f>
        <v>5</v>
      </c>
      <c r="D49" s="288" t="s">
        <v>129</v>
      </c>
      <c r="E49" s="289">
        <f>IF($K$23&lt;&gt;"",$A$23,"")</f>
        <v>8</v>
      </c>
      <c r="F49" s="441" t="s">
        <v>371</v>
      </c>
      <c r="G49" s="579" t="str">
        <f t="shared" si="16"/>
        <v>MANIER William</v>
      </c>
      <c r="H49" s="580"/>
      <c r="I49" s="580"/>
      <c r="J49" s="580"/>
      <c r="K49" s="580"/>
      <c r="L49" s="580"/>
      <c r="M49" s="288" t="s">
        <v>129</v>
      </c>
      <c r="N49" s="569" t="str">
        <f t="shared" si="17"/>
        <v>GOLLNISCH Laurent</v>
      </c>
      <c r="O49" s="569"/>
      <c r="P49" s="569"/>
      <c r="Q49" s="569"/>
      <c r="R49" s="569"/>
      <c r="S49" s="570"/>
      <c r="T49" s="291"/>
      <c r="U49" s="292"/>
      <c r="V49" s="292"/>
      <c r="W49" s="292"/>
      <c r="X49" s="292"/>
      <c r="Y49" s="408"/>
      <c r="Z49" s="415"/>
      <c r="AA49" s="413"/>
      <c r="AB49" s="392"/>
      <c r="AC49" s="392"/>
      <c r="AD49" s="294">
        <f>IF($AY36=1,0,IF($AZ36=1,2,IF($BB36&lt;&gt;"",IF($BB36=3,2,IF($BC36=3,1,"")),"")))</f>
        <v>0</v>
      </c>
      <c r="AE49" s="392"/>
      <c r="AF49" s="392"/>
      <c r="AG49" s="295">
        <f>IF($AZ36=1,0,IF($AY36=1,2,IF($BC36&lt;&gt;"",IF($BC36=3,2,IF($BB36=3,1,"")),"")))</f>
        <v>2</v>
      </c>
      <c r="AU49" s="366"/>
      <c r="AV49" s="308">
        <f>IF(AND($AZ$16=1,$U$29=""),11,IF($U$29&lt;0.1,-$U$29,IF(AND($U$29&gt;-0.1,$U$29&lt;10),11,($U$29+2))))</f>
        <v>11</v>
      </c>
      <c r="AW49" s="309">
        <f>IF(AND($AY$16=1,$U$29=""),11,IF($U$29&gt;-0.1,$U$29,IF(AND($U$29&lt;0.1,$U$29&gt;-10),11,(-$U$29+2))))</f>
        <v>7</v>
      </c>
      <c r="AX49" s="308">
        <f>IF(AND($AZ$16=1,$V$29=""),11,IF($V$29&lt;0.1,-$V$29,IF(AND($V$29&gt;-0.1,$V$29&lt;10),11,($V$29+2))))</f>
        <v>5</v>
      </c>
      <c r="AY49" s="309">
        <f>IF(AND($AY$16=1,$V$29=""),11,IF($V$29&gt;-0.1,$V$29,IF(AND($V$29&lt;0.1,$V$29&gt;-10),11,(-$V$29+2))))</f>
        <v>11</v>
      </c>
      <c r="AZ49" s="308">
        <f>IF(AND($AZ$16=1,$W$29=""),11,IF($W$29&lt;0.1,-$W$29,IF(AND($W$29&gt;-0.1,$W$29&lt;10),11,($W$29+2))))</f>
        <v>11</v>
      </c>
      <c r="BA49" s="309">
        <f>IF(AND($AY$16=1,$W$29=""),11,IF($W$29&gt;-0.1,$W$29,IF(AND($W$29&lt;0.1,$W$29&gt;-10),11,(-$W$29+2))))</f>
        <v>9</v>
      </c>
      <c r="BB49" s="308">
        <f>IF(AND($AZ$16=1,$X$29=""),11,IF($X$29&lt;0.1,-$X$29,IF(AND($X$29&gt;-0.1,$X$29&lt;10),11,($X$29+2))))</f>
        <v>5</v>
      </c>
      <c r="BC49" s="309">
        <f>IF(AND($AY$16=1,$X$29=""),11,IF($X$29&gt;-0.1,$X$29,IF(AND($X$29&lt;0.1,$X$29&gt;-10),11,(-$X$29+2))))</f>
        <v>11</v>
      </c>
      <c r="BD49" s="308">
        <f>IF(AND($AZ$16=1,$Y$29=""),11,IF($Y$29&lt;0.1,-$Y$29,IF(AND($Y$29&gt;-0.1,$Y$29&lt;10),11,($Y$29+2))))</f>
        <v>5</v>
      </c>
      <c r="BE49" s="309">
        <f>IF(AND($AY$16=1,$Y$29=""),11,IF($Y$29&gt;-0.1,$Y$29,IF(AND($Y$29&lt;0.1,$Y$29&gt;-10),11,(-$Y$29+2))))</f>
        <v>11</v>
      </c>
      <c r="BF49" s="310">
        <f>IF($BB$16+$BC$16&gt;2,IF($BB$16+$BC$16=3,$AV$49+$AX$49+$AZ$49,IF($BB$16+$BC$16=4,$AV$49+$AX$49+$AZ$49+$BB$49,IF($BB$16+$BC$16=5,$AV$49+$AX$49+$AZ$49+$BB$49+$BD$49,""))),"")</f>
        <v>37</v>
      </c>
      <c r="BG49" s="310">
        <f>IF($BB$16+$BC$16&gt;2,IF($BB$16+$BC$16=3,$AW$49+$AY$49+$BA$49,IF($BB$16+$BC$16=4,$AW$49+$AY$49+$BA$49+$BC$49,IF($BB$16+$BC$16=5,$AW$49+$AY$49+$BA$49+$BC$49+$BE$49,""))),"")</f>
        <v>49</v>
      </c>
      <c r="BH49" s="366"/>
      <c r="BI49" s="366"/>
      <c r="BJ49" s="366"/>
      <c r="BK49" s="366"/>
      <c r="BL49" s="366"/>
      <c r="BM49" s="366"/>
      <c r="BN49" s="366"/>
      <c r="BO49" s="366"/>
      <c r="BP49" s="366"/>
      <c r="BQ49" s="366"/>
      <c r="BR49" s="366"/>
      <c r="BS49" s="366"/>
      <c r="BT49" s="366"/>
      <c r="BU49" s="366"/>
      <c r="BV49" s="366"/>
      <c r="BW49" s="366"/>
      <c r="BX49" s="383"/>
      <c r="BY49" s="366"/>
      <c r="BZ49" s="366"/>
      <c r="CA49" s="366"/>
      <c r="CB49" s="366"/>
      <c r="CC49" s="366"/>
      <c r="CD49" s="366"/>
      <c r="CE49" s="366"/>
    </row>
    <row r="50" spans="1:86" ht="21" customHeight="1" x14ac:dyDescent="0.25">
      <c r="A50" s="265">
        <f>IF(Prépa!$X$44&lt;&gt;"",Prépa!$X$44,"")</f>
        <v>6</v>
      </c>
      <c r="B50" s="286" t="str">
        <f>IF(Prépa!$W$44&lt;&gt;"",Prépa!$W$44,"")</f>
        <v>15h30</v>
      </c>
      <c r="C50" s="287">
        <f>IF($K$21&lt;&gt;"",$A$21,"")</f>
        <v>6</v>
      </c>
      <c r="D50" s="288" t="s">
        <v>129</v>
      </c>
      <c r="E50" s="289">
        <f>IF($K$22&lt;&gt;"",$A$22,"")</f>
        <v>7</v>
      </c>
      <c r="F50" s="290"/>
      <c r="G50" s="579" t="str">
        <f t="shared" si="16"/>
        <v>PIERROT Tristan</v>
      </c>
      <c r="H50" s="580"/>
      <c r="I50" s="580"/>
      <c r="J50" s="580"/>
      <c r="K50" s="580"/>
      <c r="L50" s="580"/>
      <c r="M50" s="288" t="s">
        <v>129</v>
      </c>
      <c r="N50" s="569" t="str">
        <f t="shared" si="17"/>
        <v>FILLOU Marie-Christine</v>
      </c>
      <c r="O50" s="569"/>
      <c r="P50" s="569"/>
      <c r="Q50" s="569"/>
      <c r="R50" s="569"/>
      <c r="S50" s="570"/>
      <c r="T50" s="291"/>
      <c r="U50" s="292">
        <v>11</v>
      </c>
      <c r="V50" s="292">
        <v>8</v>
      </c>
      <c r="W50" s="292">
        <v>9</v>
      </c>
      <c r="X50" s="292"/>
      <c r="Y50" s="408"/>
      <c r="Z50" s="415"/>
      <c r="AA50" s="413"/>
      <c r="AB50" s="392"/>
      <c r="AC50" s="392"/>
      <c r="AD50" s="392"/>
      <c r="AE50" s="294">
        <f>IF($AY37=1,0,IF($AZ37=1,2,IF($BB37&lt;&gt;"",IF($BB37=3,2,IF($BC37=3,1,"")),"")))</f>
        <v>2</v>
      </c>
      <c r="AF50" s="294">
        <f>IF($AZ37=1,0,IF($AY37=1,2,IF($BC37&lt;&gt;"",IF($BC37=3,2,IF($BB37=3,1,"")),"")))</f>
        <v>1</v>
      </c>
      <c r="AG50" s="416"/>
      <c r="AU50" s="366"/>
      <c r="BB50" s="229"/>
      <c r="BC50" s="229"/>
      <c r="BD50" s="229"/>
      <c r="BH50" s="366"/>
      <c r="BI50" s="366"/>
      <c r="BJ50" s="366"/>
      <c r="BK50" s="394"/>
      <c r="BL50" s="394"/>
      <c r="BM50" s="394"/>
      <c r="BN50" s="394"/>
      <c r="BO50" s="394"/>
      <c r="BP50" s="394"/>
      <c r="BQ50" s="394"/>
      <c r="BR50" s="394"/>
      <c r="BS50" s="394"/>
      <c r="BT50" s="394"/>
      <c r="BU50" s="394"/>
      <c r="BV50" s="394"/>
      <c r="BW50" s="394"/>
      <c r="BX50" s="394"/>
      <c r="BY50" s="394"/>
      <c r="BZ50" s="394"/>
      <c r="CA50" s="394"/>
      <c r="CB50" s="394"/>
      <c r="CC50" s="394"/>
      <c r="CD50" s="394"/>
      <c r="CE50" s="394"/>
      <c r="CF50" s="248"/>
      <c r="CG50" s="248"/>
      <c r="CH50" s="248"/>
    </row>
    <row r="51" spans="1:86" ht="21" customHeight="1" x14ac:dyDescent="0.25">
      <c r="A51" s="265">
        <f>IF(Prépa!$X$48&lt;&gt;"",Prépa!$X$48,"")</f>
        <v>1</v>
      </c>
      <c r="B51" s="286" t="str">
        <f>IF(Prépa!$W$48&lt;&gt;"",Prépa!$W$48,"")</f>
        <v>16h30</v>
      </c>
      <c r="C51" s="287">
        <f>IF($K$16&lt;&gt;"",$A$16,"")</f>
        <v>1</v>
      </c>
      <c r="D51" s="288" t="s">
        <v>129</v>
      </c>
      <c r="E51" s="289">
        <f>IF($K$17&lt;&gt;"",$A$17,"")</f>
        <v>2</v>
      </c>
      <c r="F51" s="290"/>
      <c r="G51" s="579" t="str">
        <f t="shared" si="16"/>
        <v>RUTLER Sébastien</v>
      </c>
      <c r="H51" s="580"/>
      <c r="I51" s="580"/>
      <c r="J51" s="580"/>
      <c r="K51" s="580"/>
      <c r="L51" s="580"/>
      <c r="M51" s="288" t="s">
        <v>129</v>
      </c>
      <c r="N51" s="569" t="str">
        <f t="shared" si="17"/>
        <v>LE MOAL Bruno</v>
      </c>
      <c r="O51" s="569"/>
      <c r="P51" s="569"/>
      <c r="Q51" s="569"/>
      <c r="R51" s="569"/>
      <c r="S51" s="570"/>
      <c r="T51" s="291"/>
      <c r="U51" s="292">
        <v>-2</v>
      </c>
      <c r="V51" s="292">
        <v>7</v>
      </c>
      <c r="W51" s="292">
        <v>7</v>
      </c>
      <c r="X51" s="292">
        <v>6</v>
      </c>
      <c r="Y51" s="408"/>
      <c r="Z51" s="410">
        <f>IF($AY38=1,0,IF($AZ38=1,2,IF($BB38&lt;&gt;"",IF($BB38=3,2,IF($BC38=3,1,"")),"")))</f>
        <v>2</v>
      </c>
      <c r="AA51" s="307">
        <f>IF($AZ38=1,0,IF($AY38=1,2,IF($BC38&lt;&gt;"",IF($BC38=3,2,IF($BB38=3,1,"")),"")))</f>
        <v>1</v>
      </c>
      <c r="AB51" s="392"/>
      <c r="AC51" s="392"/>
      <c r="AD51" s="392"/>
      <c r="AE51" s="392"/>
      <c r="AF51" s="392"/>
      <c r="AG51" s="416"/>
      <c r="AU51" s="366"/>
      <c r="AV51" s="606" t="s">
        <v>88</v>
      </c>
      <c r="AW51" s="607"/>
      <c r="AX51" s="607"/>
      <c r="AY51" s="607"/>
      <c r="AZ51" s="607"/>
      <c r="BA51" s="608"/>
      <c r="BB51" s="311"/>
      <c r="BC51" s="311"/>
      <c r="BD51" s="356"/>
      <c r="BE51" s="395"/>
      <c r="BF51" s="395"/>
      <c r="BG51" s="366"/>
      <c r="BH51" s="366"/>
      <c r="BI51" s="366"/>
      <c r="BJ51" s="366"/>
      <c r="BK51" s="394"/>
      <c r="BL51" s="394"/>
      <c r="BM51" s="394"/>
      <c r="BN51" s="394"/>
      <c r="BO51" s="394"/>
      <c r="BP51" s="394"/>
      <c r="BQ51" s="394"/>
      <c r="BR51" s="394"/>
      <c r="BS51" s="394"/>
      <c r="BT51" s="394"/>
      <c r="BU51" s="394"/>
      <c r="BV51" s="394"/>
      <c r="BW51" s="394"/>
      <c r="BX51" s="394"/>
      <c r="BY51" s="394"/>
      <c r="BZ51" s="394"/>
      <c r="CA51" s="394"/>
      <c r="CB51" s="394"/>
      <c r="CC51" s="394"/>
      <c r="CD51" s="394"/>
      <c r="CE51" s="394"/>
      <c r="CF51" s="248"/>
      <c r="CG51" s="248"/>
      <c r="CH51" s="248"/>
    </row>
    <row r="52" spans="1:86" ht="21" customHeight="1" thickBot="1" x14ac:dyDescent="0.3">
      <c r="A52" s="265">
        <f>IF(Prépa!$X$49&lt;&gt;"",Prépa!$X$49,"")</f>
        <v>2</v>
      </c>
      <c r="B52" s="286" t="str">
        <f>IF(Prépa!$W$49&lt;&gt;"",Prépa!$W$49,"")</f>
        <v>16h30</v>
      </c>
      <c r="C52" s="287">
        <f>IF($K$18&lt;&gt;"",$A$18,"")</f>
        <v>3</v>
      </c>
      <c r="D52" s="288" t="s">
        <v>129</v>
      </c>
      <c r="E52" s="289">
        <f>IF($K$23&lt;&gt;"",$A$23,"")</f>
        <v>8</v>
      </c>
      <c r="F52" s="290"/>
      <c r="G52" s="579" t="str">
        <f t="shared" si="16"/>
        <v>PLET Victorien</v>
      </c>
      <c r="H52" s="580"/>
      <c r="I52" s="580"/>
      <c r="J52" s="580"/>
      <c r="K52" s="580"/>
      <c r="L52" s="580"/>
      <c r="M52" s="288" t="s">
        <v>129</v>
      </c>
      <c r="N52" s="569" t="str">
        <f t="shared" si="17"/>
        <v>GOLLNISCH Laurent</v>
      </c>
      <c r="O52" s="569"/>
      <c r="P52" s="569"/>
      <c r="Q52" s="569"/>
      <c r="R52" s="569"/>
      <c r="S52" s="570"/>
      <c r="T52" s="291"/>
      <c r="U52" s="292">
        <v>11</v>
      </c>
      <c r="V52" s="292">
        <v>-8</v>
      </c>
      <c r="W52" s="292">
        <v>-10</v>
      </c>
      <c r="X52" s="292">
        <v>8</v>
      </c>
      <c r="Y52" s="408">
        <v>5</v>
      </c>
      <c r="Z52" s="415"/>
      <c r="AA52" s="413"/>
      <c r="AB52" s="294">
        <f>IF($AY39=1,0,IF($AZ39=1,2,IF($BB39&lt;&gt;"",IF($BB39=3,2,IF($BC39=3,1,"")),"")))</f>
        <v>2</v>
      </c>
      <c r="AC52" s="392"/>
      <c r="AD52" s="392"/>
      <c r="AE52" s="392"/>
      <c r="AF52" s="392"/>
      <c r="AG52" s="295">
        <f>IF($AZ39=1,0,IF($AY39=1,2,IF($BC39&lt;&gt;"",IF($BC39=3,2,IF($BB39=3,1,"")),"")))</f>
        <v>1</v>
      </c>
      <c r="AU52" s="366"/>
      <c r="AV52" s="611" t="s">
        <v>130</v>
      </c>
      <c r="AW52" s="594"/>
      <c r="AX52" s="593" t="s">
        <v>131</v>
      </c>
      <c r="AY52" s="594"/>
      <c r="AZ52" s="278" t="s">
        <v>120</v>
      </c>
      <c r="BA52" s="278" t="s">
        <v>121</v>
      </c>
      <c r="BB52" s="311"/>
      <c r="BC52" s="311"/>
      <c r="BD52" s="356"/>
      <c r="BE52" s="395"/>
      <c r="BF52" s="395"/>
      <c r="BG52" s="366"/>
      <c r="BH52" s="366"/>
      <c r="BI52" s="366"/>
      <c r="BJ52" s="366"/>
      <c r="BK52" s="383"/>
      <c r="BL52" s="383"/>
      <c r="BM52" s="383"/>
      <c r="BN52" s="383"/>
      <c r="BO52" s="383"/>
      <c r="BP52" s="383"/>
      <c r="BQ52" s="383"/>
      <c r="BR52" s="383"/>
      <c r="BS52" s="383"/>
      <c r="BT52" s="383"/>
      <c r="BU52" s="383"/>
      <c r="BV52" s="383"/>
      <c r="BW52" s="383"/>
      <c r="BX52" s="383"/>
      <c r="BY52" s="383"/>
      <c r="BZ52" s="383"/>
      <c r="CA52" s="366"/>
      <c r="CB52" s="366"/>
      <c r="CC52" s="383"/>
      <c r="CD52" s="383"/>
      <c r="CE52" s="366"/>
      <c r="CF52" s="253"/>
      <c r="CG52" s="253"/>
      <c r="CH52" s="253"/>
    </row>
    <row r="53" spans="1:86" ht="21" customHeight="1" x14ac:dyDescent="0.25">
      <c r="A53" s="265">
        <f>IF(Prépa!$X$50&lt;&gt;"",Prépa!$X$50,"")</f>
        <v>3</v>
      </c>
      <c r="B53" s="286" t="str">
        <f>IF(Prépa!$W$50&lt;&gt;"",Prépa!$W$50,"")</f>
        <v>16h30</v>
      </c>
      <c r="C53" s="287">
        <f>IF($K$19&lt;&gt;"",$A$19,"")</f>
        <v>4</v>
      </c>
      <c r="D53" s="288" t="s">
        <v>129</v>
      </c>
      <c r="E53" s="289">
        <f>IF($K$22&lt;&gt;"",$A$22,"")</f>
        <v>7</v>
      </c>
      <c r="F53" s="290"/>
      <c r="G53" s="579" t="str">
        <f t="shared" si="16"/>
        <v>DEFRENEIX Samuel</v>
      </c>
      <c r="H53" s="580"/>
      <c r="I53" s="580"/>
      <c r="J53" s="580"/>
      <c r="K53" s="580"/>
      <c r="L53" s="580"/>
      <c r="M53" s="288" t="s">
        <v>129</v>
      </c>
      <c r="N53" s="569" t="str">
        <f t="shared" si="17"/>
        <v>FILLOU Marie-Christine</v>
      </c>
      <c r="O53" s="569"/>
      <c r="P53" s="569"/>
      <c r="Q53" s="569"/>
      <c r="R53" s="569"/>
      <c r="S53" s="570"/>
      <c r="T53" s="291"/>
      <c r="U53" s="292">
        <v>7</v>
      </c>
      <c r="V53" s="292">
        <v>10</v>
      </c>
      <c r="W53" s="292">
        <v>-5</v>
      </c>
      <c r="X53" s="292">
        <v>-9</v>
      </c>
      <c r="Y53" s="408">
        <v>-4</v>
      </c>
      <c r="Z53" s="415"/>
      <c r="AA53" s="413"/>
      <c r="AB53" s="392"/>
      <c r="AC53" s="294">
        <f>IF($AY40=1,0,IF($AZ40=1,2,IF($BB40&lt;&gt;"",IF($BB40=3,2,IF($BC40=3,1,"")),"")))</f>
        <v>1</v>
      </c>
      <c r="AD53" s="392"/>
      <c r="AE53" s="392"/>
      <c r="AF53" s="294">
        <f>IF($AZ40=1,0,IF($AY40=1,2,IF($BC40&lt;&gt;"",IF($BC40=3,2,IF($BB40=3,1,"")),"")))</f>
        <v>2</v>
      </c>
      <c r="AG53" s="416"/>
      <c r="AU53" s="366"/>
      <c r="AV53" s="282" t="e">
        <f>IF(AND($AZ$14=1,#REF!=""),11,IF(#REF!&lt;0.1,-#REF!,IF(AND(#REF!&gt;-0.1,#REF!&lt;10),11,(#REF!+2))))</f>
        <v>#REF!</v>
      </c>
      <c r="AW53" s="283" t="e">
        <f>IF(AND($AY$14=1,#REF!=""),11,IF(#REF!&gt;-0.1,#REF!,IF(AND(#REF!&lt;0.1,#REF!&gt;-10),11,(-#REF!+2))))</f>
        <v>#REF!</v>
      </c>
      <c r="AX53" s="284" t="e">
        <f>IF(AND($AZ$14=1,#REF!=""),11,IF(#REF!&lt;0.1,-#REF!,IF(AND(#REF!&gt;-0.1,#REF!&lt;10),11,(#REF!+2))))</f>
        <v>#REF!</v>
      </c>
      <c r="AY53" s="283" t="e">
        <f>IF(AND($AY$14=1,#REF!=""),11,IF(#REF!&gt;-0.1,#REF!,IF(AND(#REF!&lt;0.1,#REF!&gt;-10),11,(-#REF!+2))))</f>
        <v>#REF!</v>
      </c>
      <c r="AZ53" s="285">
        <f>IF($BB$14+$BC$14&gt;2,IF($BB$14+$BC$14=3,$AV$47+$AX$47+$AZ$47,IF($BB$14+$BC$14=4,$AV$47+$AX$47+$AZ$47+$BB$47,IF($BB$14+$BC$14=5,$AV$47+$AX$47+$AZ$47+$BB$47+$BD$47,IF($BB$14+$BC$14=6,$AV$47+$AX$47+$AZ$47+$BB$47+$BD$47+$AV$53,IF($BB$14+$BC$14=7,$AV$47+$AX$47+$AZ$47+$BB$47+$BD$47+$AV$53+$AX$53,""))))),"")</f>
        <v>35</v>
      </c>
      <c r="BA53" s="285">
        <f>IF($BB$14+$BC$14&gt;2,IF($BB$14+$BC$14=3,$AW$47+$AY$47+$BA$47,IF($BB$14+$BC$14=4,$AW$47+$AY$47+$BA$47+$BC$47,IF($BB$14+$BC$14=5,$AW$47+$AY$47+$BA$47+$BC$47+$BE$47,IF($BB$14+$BC$14=6,$AW$47+$AY$47+$BA$47+$BC$47+$BE$47+$AW$53,IF($BB$14+$BC$14=7,$AW$47+$AY$47+$BA$47+$BC$47+$BE$47+$AW$53+$AY$53,""))))),"")</f>
        <v>24</v>
      </c>
      <c r="BB53" s="311"/>
      <c r="BC53" s="311"/>
      <c r="BD53" s="396"/>
      <c r="BE53" s="311"/>
      <c r="BF53" s="311"/>
      <c r="BG53" s="366"/>
      <c r="BH53" s="366"/>
      <c r="BI53" s="366"/>
      <c r="BJ53" s="366"/>
      <c r="BK53" s="383"/>
      <c r="BL53" s="383"/>
      <c r="BM53" s="383"/>
      <c r="BN53" s="383"/>
      <c r="BO53" s="383"/>
      <c r="BP53" s="383"/>
      <c r="BQ53" s="383"/>
      <c r="BR53" s="383"/>
      <c r="BS53" s="383"/>
      <c r="BT53" s="383"/>
      <c r="BU53" s="383"/>
      <c r="BV53" s="383"/>
      <c r="BW53" s="383"/>
      <c r="BX53" s="383"/>
      <c r="BY53" s="383"/>
      <c r="BZ53" s="383"/>
      <c r="CA53" s="366"/>
      <c r="CB53" s="366"/>
      <c r="CC53" s="383"/>
      <c r="CD53" s="383"/>
      <c r="CE53" s="366"/>
      <c r="CF53" s="253"/>
      <c r="CG53" s="253"/>
      <c r="CH53" s="253"/>
    </row>
    <row r="54" spans="1:86" ht="21" customHeight="1" thickBot="1" x14ac:dyDescent="0.3">
      <c r="A54" s="265">
        <f>IF(Prépa!$X$51&lt;&gt;"",Prépa!$X$51,"")</f>
        <v>4</v>
      </c>
      <c r="B54" s="286" t="str">
        <f>IF(Prépa!$W$51&lt;&gt;"",Prépa!$W$51,"")</f>
        <v>16h30</v>
      </c>
      <c r="C54" s="287">
        <f>IF($K$20&lt;&gt;"",$A$20,"")</f>
        <v>5</v>
      </c>
      <c r="D54" s="288" t="s">
        <v>129</v>
      </c>
      <c r="E54" s="289">
        <f>IF($K$21&lt;&gt;"",$A$21,"")</f>
        <v>6</v>
      </c>
      <c r="F54" s="441" t="s">
        <v>371</v>
      </c>
      <c r="G54" s="579" t="str">
        <f t="shared" si="16"/>
        <v>MANIER William</v>
      </c>
      <c r="H54" s="580"/>
      <c r="I54" s="580"/>
      <c r="J54" s="580"/>
      <c r="K54" s="580"/>
      <c r="L54" s="580"/>
      <c r="M54" s="288" t="s">
        <v>129</v>
      </c>
      <c r="N54" s="569" t="str">
        <f t="shared" si="17"/>
        <v>PIERROT Tristan</v>
      </c>
      <c r="O54" s="569"/>
      <c r="P54" s="569"/>
      <c r="Q54" s="569"/>
      <c r="R54" s="569"/>
      <c r="S54" s="570"/>
      <c r="T54" s="291"/>
      <c r="U54" s="292"/>
      <c r="V54" s="292"/>
      <c r="W54" s="292"/>
      <c r="X54" s="292"/>
      <c r="Y54" s="408"/>
      <c r="Z54" s="417"/>
      <c r="AA54" s="418"/>
      <c r="AB54" s="419"/>
      <c r="AC54" s="419"/>
      <c r="AD54" s="411">
        <f>IF($AY41=1,0,IF($AZ41=1,2,IF($BB41&lt;&gt;"",IF($BB41=3,2,IF($BC41=3,1,"")),"")))</f>
        <v>0</v>
      </c>
      <c r="AE54" s="411">
        <f>IF($AZ41=1,0,IF($AY41=1,2,IF($BC41&lt;&gt;"",IF($BC41=3,2,IF($BB41=3,1,"")),"")))</f>
        <v>2</v>
      </c>
      <c r="AF54" s="419"/>
      <c r="AG54" s="420"/>
      <c r="AU54" s="366"/>
      <c r="AV54" s="297" t="e">
        <f>IF(AND($AZ$15=1,#REF!=""),11,IF(#REF!&lt;0.1,-#REF!,IF(AND(#REF!&gt;-0.1,#REF!&lt;10),11,(#REF!+2))))</f>
        <v>#REF!</v>
      </c>
      <c r="AW54" s="298" t="e">
        <f>IF(AND($AY$15=1,#REF!=""),11,IF(#REF!&gt;-0.1,#REF!,IF(AND(#REF!&lt;0.1,#REF!&gt;-10),11,(-#REF!+2))))</f>
        <v>#REF!</v>
      </c>
      <c r="AX54" s="297" t="e">
        <f>IF(AND($AZ$15=1,#REF!=""),11,IF(#REF!&lt;0.1,-#REF!,IF(AND(#REF!&gt;-0.1,#REF!&lt;10),11,(#REF!+2))))</f>
        <v>#REF!</v>
      </c>
      <c r="AY54" s="298" t="e">
        <f>IF(AND($AY$15=1,#REF!=""),11,IF(#REF!&gt;-0.1,#REF!,IF(AND(#REF!&lt;0.1,#REF!&gt;-10),11,(-#REF!+2))))</f>
        <v>#REF!</v>
      </c>
      <c r="AZ54" s="299">
        <f>IF($BB$15+$BC$15&gt;2,IF($BB$15+$BC$15=3,$AV$48+$AX$48+$AZ$48,IF($BB$15+$BC$15=4,$AV$48+$AX$48+$AZ$48+$BB$48,IF($BB$15+$BC$15=5,$AV$48+$AX$48+$AZ$48+$BB$48+$BD$48,IF($BB$15+$BC$15=6,$AV$48+$AX$48+$AZ$48+$BB$48+$BD$48+$AV$54,IF($BB$15+$BC$15=7,$AV$48+$AX$48+$AZ$48+$BB$48+$BD$48+$AV$54+$AX$54,""))))),"")</f>
        <v>41</v>
      </c>
      <c r="BA54" s="299">
        <f>IF($BB$15+$BC$15&gt;2,IF($BB$15+$BC$15=3,$AW$48+$AY$48+$BA$48,IF($BB$15+$BC$15=4,$AW$48+$AY$48+$BA$48+$BC$48,IF($BB$15+$BC$15=5,$AW$48+$AY$48+$BA$48+$BC$48+$BE$48,IF($BB$15+$BC$15=6,$AW$48+$AY$48+$BA$48+$BC$48+$BE$48+$AW$54,IF($BB$15+$BC$15=7,$AW$48+$AY$48+$BA$48+$BC$48+$BE$48+$AW$54+$AY$54,""))))),"")</f>
        <v>31</v>
      </c>
      <c r="BB54" s="311"/>
      <c r="BC54" s="311"/>
      <c r="BD54" s="337"/>
      <c r="BE54" s="311"/>
      <c r="BF54" s="311"/>
      <c r="BG54" s="366"/>
      <c r="BH54" s="366"/>
      <c r="BI54" s="366"/>
      <c r="BJ54" s="366"/>
      <c r="BK54" s="383"/>
      <c r="BL54" s="383"/>
      <c r="BM54" s="383"/>
      <c r="BN54" s="383"/>
      <c r="BO54" s="383"/>
      <c r="BP54" s="383"/>
      <c r="BQ54" s="383"/>
      <c r="BR54" s="383"/>
      <c r="BS54" s="383"/>
      <c r="BT54" s="383"/>
      <c r="BU54" s="383"/>
      <c r="BV54" s="383"/>
      <c r="BW54" s="383"/>
      <c r="BX54" s="383"/>
      <c r="BY54" s="383"/>
      <c r="BZ54" s="383"/>
      <c r="CA54" s="262"/>
      <c r="CB54" s="262"/>
      <c r="CC54" s="262"/>
      <c r="CD54" s="383"/>
      <c r="CE54" s="366"/>
      <c r="CF54" s="253"/>
      <c r="CG54" s="253"/>
      <c r="CH54" s="262"/>
    </row>
    <row r="55" spans="1:86" ht="21" customHeight="1" thickTop="1" thickBot="1" x14ac:dyDescent="0.3">
      <c r="A55" s="616" t="s">
        <v>132</v>
      </c>
      <c r="B55" s="616"/>
      <c r="C55" s="616"/>
      <c r="D55" s="616"/>
      <c r="E55" s="616"/>
      <c r="F55" s="616"/>
      <c r="G55" s="616"/>
      <c r="H55" s="616"/>
      <c r="I55" s="616"/>
      <c r="J55" s="616"/>
      <c r="K55" s="616"/>
      <c r="L55" s="616"/>
      <c r="M55" s="616"/>
      <c r="N55" s="616"/>
      <c r="O55" s="616"/>
      <c r="P55" s="616"/>
      <c r="Q55" s="616"/>
      <c r="R55" s="616"/>
      <c r="S55" s="616"/>
      <c r="T55" s="617"/>
      <c r="U55" s="626" t="s">
        <v>133</v>
      </c>
      <c r="V55" s="627"/>
      <c r="W55" s="627"/>
      <c r="X55" s="627"/>
      <c r="Y55" s="627"/>
      <c r="Z55" s="312">
        <f>IF(Z57&gt;0,SUM(Z27:Z54),"")</f>
        <v>11</v>
      </c>
      <c r="AA55" s="312">
        <f t="shared" ref="AA55:AF55" si="26">IF(AA57&gt;0,SUM(AA27:AA54),"")</f>
        <v>11</v>
      </c>
      <c r="AB55" s="312">
        <f t="shared" si="26"/>
        <v>11</v>
      </c>
      <c r="AC55" s="312">
        <f t="shared" si="26"/>
        <v>10</v>
      </c>
      <c r="AD55" s="421">
        <f t="shared" si="26"/>
        <v>0</v>
      </c>
      <c r="AE55" s="421">
        <f t="shared" si="26"/>
        <v>14</v>
      </c>
      <c r="AF55" s="421">
        <f t="shared" si="26"/>
        <v>11</v>
      </c>
      <c r="AG55" s="422">
        <f>IF(AG57&gt;0,SUM(AG27:AG54),"")</f>
        <v>9</v>
      </c>
      <c r="AU55" s="366"/>
      <c r="AV55" s="308" t="e">
        <f>IF(AND($AZ$16=1,#REF!=""),11,IF(#REF!&lt;0.1,-#REF!,IF(AND(#REF!&gt;-0.1,#REF!&lt;10),11,(#REF!+2))))</f>
        <v>#REF!</v>
      </c>
      <c r="AW55" s="309" t="e">
        <f>IF(AND($AY$16=1,#REF!=""),11,IF(#REF!&gt;-0.1,#REF!,IF(AND(#REF!&lt;0.1,#REF!&gt;-10),11,(-#REF!+2))))</f>
        <v>#REF!</v>
      </c>
      <c r="AX55" s="308" t="e">
        <f>IF(AND($AZ$16=1,#REF!=""),11,IF(#REF!&lt;0.1,-#REF!,IF(AND(#REF!&gt;-0.1,#REF!&lt;10),11,(#REF!+2))))</f>
        <v>#REF!</v>
      </c>
      <c r="AY55" s="309" t="e">
        <f>IF(AND($AY$16=1,#REF!=""),11,IF(#REF!&gt;-0.1,#REF!,IF(AND(#REF!&lt;0.1,#REF!&gt;-10),11,(-#REF!+2))))</f>
        <v>#REF!</v>
      </c>
      <c r="AZ55" s="310">
        <f>IF($BB$16+$BC$16&gt;2,IF($BB$16+$BC$16=3,$AV$49+$AX$49+$AZ$49,IF($BB$16+$BC$16=4,$AV$49+$AX$49+$AZ$49+$BB$49,IF($BB$16+$BC$16=5,$AV$49+$AX$49+$AZ$49+$BB$49+$BD$49,IF($BB$16+$BC$16=6,$AV$49+$AX$49+$AZ$49+$BB$49+$BD$49+$AV$55,IF($BB$16+$BC$16=7,$AV$49+$AX$49+$AZ$49+$BB$49+$BD$49+$AV$55+$AX$55,""))))),"")</f>
        <v>37</v>
      </c>
      <c r="BA55" s="310">
        <f>IF($BB$16+$BC$16&gt;2,IF($BB$16+$BC$16=3,$AW$49+$AY$49+$BA$49,IF($BB$16+$BC$16=4,$AW$49+$AY$49+$BA$49+$BC$49,IF($BB$16+$BC$16=5,$AW$49+$AY$49+$BA$49+$BC$49+$BE$49,IF($BB$16+$BC$16=6,$AW$49+$AY$49+$BA$49+$BC$49+$BE$49+$AW$55,IF($BB$16+$BC$16=7,$AW$49+$AY$49+$BA$49+$BC$49+$BE$49+$AW$55+$AY$55,""))))),"")</f>
        <v>49</v>
      </c>
      <c r="BB55" s="311"/>
      <c r="BC55" s="311"/>
      <c r="BD55" s="337"/>
      <c r="BE55" s="311"/>
      <c r="BF55" s="311"/>
      <c r="BG55" s="366"/>
      <c r="BH55" s="366"/>
      <c r="BI55" s="366"/>
      <c r="BJ55" s="366"/>
      <c r="BK55" s="383"/>
      <c r="BL55" s="383"/>
      <c r="BM55" s="383"/>
      <c r="BN55" s="383"/>
      <c r="BO55" s="383"/>
      <c r="BP55" s="383"/>
      <c r="BQ55" s="383"/>
      <c r="BR55" s="383"/>
      <c r="BS55" s="383"/>
      <c r="BT55" s="383"/>
      <c r="BU55" s="383"/>
      <c r="BV55" s="383"/>
      <c r="BW55" s="383"/>
      <c r="BX55" s="383"/>
      <c r="BY55" s="383"/>
      <c r="BZ55" s="383"/>
      <c r="CA55" s="262"/>
      <c r="CB55" s="262"/>
      <c r="CC55" s="262"/>
      <c r="CD55" s="383"/>
      <c r="CE55" s="366"/>
      <c r="CF55" s="253"/>
      <c r="CG55" s="253"/>
      <c r="CH55" s="262"/>
    </row>
    <row r="56" spans="1:86" ht="21" customHeight="1" thickBot="1" x14ac:dyDescent="0.3">
      <c r="A56" s="618"/>
      <c r="B56" s="618"/>
      <c r="C56" s="618"/>
      <c r="D56" s="618"/>
      <c r="E56" s="618"/>
      <c r="F56" s="618"/>
      <c r="G56" s="618"/>
      <c r="H56" s="618"/>
      <c r="I56" s="618"/>
      <c r="J56" s="618"/>
      <c r="K56" s="618"/>
      <c r="L56" s="618"/>
      <c r="M56" s="618"/>
      <c r="N56" s="618"/>
      <c r="O56" s="618"/>
      <c r="P56" s="618"/>
      <c r="Q56" s="618"/>
      <c r="R56" s="618"/>
      <c r="S56" s="618"/>
      <c r="T56" s="619"/>
      <c r="U56" s="628" t="s">
        <v>134</v>
      </c>
      <c r="V56" s="629"/>
      <c r="W56" s="629"/>
      <c r="X56" s="629"/>
      <c r="Y56" s="629"/>
      <c r="Z56" s="453">
        <v>2</v>
      </c>
      <c r="AA56" s="453">
        <v>3</v>
      </c>
      <c r="AB56" s="453">
        <v>5</v>
      </c>
      <c r="AC56" s="453">
        <v>6</v>
      </c>
      <c r="AD56" s="453">
        <v>8</v>
      </c>
      <c r="AE56" s="453">
        <v>1</v>
      </c>
      <c r="AF56" s="453">
        <v>4</v>
      </c>
      <c r="AG56" s="454">
        <v>7</v>
      </c>
      <c r="AU56" s="366"/>
      <c r="AV56" s="336"/>
      <c r="AW56" s="311"/>
      <c r="AX56" s="366"/>
      <c r="AY56" s="383"/>
      <c r="AZ56" s="383"/>
      <c r="BA56" s="337"/>
      <c r="BB56" s="311"/>
      <c r="BC56" s="311"/>
      <c r="BD56" s="337"/>
      <c r="BE56" s="311"/>
      <c r="BF56" s="311"/>
      <c r="BG56" s="366"/>
      <c r="BH56" s="366"/>
      <c r="BI56" s="366"/>
      <c r="BJ56" s="366"/>
      <c r="BK56" s="383"/>
      <c r="BL56" s="383"/>
      <c r="BM56" s="383"/>
      <c r="BN56" s="383"/>
      <c r="BO56" s="383"/>
      <c r="BP56" s="383"/>
      <c r="BQ56" s="383"/>
      <c r="BR56" s="383"/>
      <c r="BS56" s="383"/>
      <c r="BT56" s="366"/>
      <c r="BU56" s="366"/>
      <c r="BV56" s="366"/>
      <c r="BW56" s="366"/>
      <c r="BX56" s="383"/>
      <c r="BY56" s="366"/>
      <c r="BZ56" s="366"/>
      <c r="CA56" s="366"/>
      <c r="CB56" s="366"/>
      <c r="CC56" s="366"/>
      <c r="CD56" s="366"/>
      <c r="CE56" s="366"/>
      <c r="CF56" s="253"/>
      <c r="CG56" s="253"/>
      <c r="CH56" s="253"/>
    </row>
    <row r="57" spans="1:86" ht="21" customHeight="1" thickTop="1" x14ac:dyDescent="0.25">
      <c r="Z57" s="313">
        <f>IF($K16&lt;&gt;"",1,0)</f>
        <v>1</v>
      </c>
      <c r="AA57" s="313">
        <f>IF($K17&lt;&gt;"",1,0)</f>
        <v>1</v>
      </c>
      <c r="AB57" s="313">
        <f>IF($K18&lt;&gt;"",1,0)</f>
        <v>1</v>
      </c>
      <c r="AC57" s="313">
        <f>IF($K19&lt;&gt;"",1,0)</f>
        <v>1</v>
      </c>
      <c r="AD57" s="313">
        <f>IF($K20&lt;&gt;"",1,0)</f>
        <v>1</v>
      </c>
      <c r="AE57" s="313">
        <f>IF($K21&lt;&gt;"",1,0)</f>
        <v>1</v>
      </c>
      <c r="AF57" s="313">
        <f>IF($K22&lt;&gt;"",1,0)</f>
        <v>1</v>
      </c>
      <c r="AG57" s="313">
        <f>IF($K23&lt;&gt;"",1,0)</f>
        <v>1</v>
      </c>
      <c r="AU57" s="366"/>
      <c r="AV57" s="366"/>
      <c r="AW57" s="366"/>
      <c r="AX57" s="366"/>
      <c r="AY57" s="366"/>
      <c r="AZ57" s="366"/>
      <c r="BA57" s="366"/>
      <c r="BB57" s="366"/>
      <c r="BC57" s="366"/>
      <c r="BD57" s="366"/>
      <c r="BE57" s="366"/>
      <c r="BF57" s="366"/>
      <c r="BG57" s="366"/>
      <c r="BH57" s="366"/>
      <c r="BI57" s="366"/>
      <c r="BJ57" s="366"/>
      <c r="BK57" s="311"/>
      <c r="BL57" s="311"/>
      <c r="BM57" s="311"/>
      <c r="BN57" s="311"/>
      <c r="BO57" s="311"/>
      <c r="BP57" s="311"/>
      <c r="BQ57" s="311"/>
      <c r="BR57" s="366"/>
      <c r="BS57" s="366"/>
      <c r="BT57" s="366"/>
      <c r="BU57" s="366"/>
      <c r="BV57" s="366"/>
      <c r="BW57" s="366"/>
      <c r="BX57" s="366"/>
      <c r="BY57" s="366"/>
      <c r="BZ57" s="366"/>
      <c r="CA57" s="366"/>
      <c r="CB57" s="366"/>
      <c r="CC57" s="366"/>
      <c r="CD57" s="366"/>
      <c r="CE57" s="366"/>
      <c r="CF57" s="253"/>
      <c r="CG57" s="253"/>
      <c r="CH57" s="253"/>
    </row>
    <row r="58" spans="1:86" ht="21" customHeight="1" x14ac:dyDescent="0.25">
      <c r="B58" s="623" t="s">
        <v>136</v>
      </c>
      <c r="C58" s="624"/>
      <c r="D58" s="624"/>
      <c r="E58" s="624"/>
      <c r="F58" s="624"/>
      <c r="G58" s="624"/>
      <c r="H58" s="624"/>
      <c r="I58" s="624"/>
      <c r="J58" s="624"/>
      <c r="K58" s="624"/>
      <c r="L58" s="624"/>
      <c r="M58" s="624"/>
      <c r="N58" s="624"/>
      <c r="O58" s="625"/>
      <c r="T58" s="231"/>
      <c r="U58" s="231"/>
      <c r="V58" s="316"/>
      <c r="W58" s="316"/>
      <c r="X58" s="316"/>
      <c r="Y58" s="317">
        <f>COUNT($Z$56:$AG$56)</f>
        <v>8</v>
      </c>
      <c r="Z58" s="318">
        <f>IF($K$16&lt;&gt;"",$K$16,"")</f>
        <v>1</v>
      </c>
      <c r="AA58" s="318">
        <f>IF($K$17&lt;&gt;"",$K$17,"")</f>
        <v>2</v>
      </c>
      <c r="AB58" s="318">
        <f>IF($K$18&lt;&gt;"",$K$18,"")</f>
        <v>3</v>
      </c>
      <c r="AC58" s="318">
        <f>IF($K$19&lt;&gt;"",$K$19,"")</f>
        <v>4</v>
      </c>
      <c r="AD58" s="318">
        <f>IF($K$20&lt;&gt;"",$K$20,"")</f>
        <v>5</v>
      </c>
      <c r="AE58" s="318">
        <f>IF($K$21&lt;&gt;"",$K$21,"")</f>
        <v>6</v>
      </c>
      <c r="AF58" s="318">
        <f>IF($K$22&lt;&gt;"",$K$22,"")</f>
        <v>7</v>
      </c>
      <c r="AG58" s="318">
        <f>IF($K$23&lt;&gt;"",$K$23,"")</f>
        <v>8</v>
      </c>
      <c r="AU58" s="366"/>
      <c r="AV58" s="366"/>
      <c r="AW58" s="366"/>
      <c r="AX58" s="366"/>
      <c r="AY58" s="366"/>
      <c r="AZ58" s="366"/>
      <c r="BA58" s="366"/>
      <c r="BB58" s="366"/>
      <c r="BC58" s="366"/>
      <c r="BD58" s="366"/>
      <c r="BE58" s="366"/>
      <c r="BF58" s="366"/>
      <c r="BG58" s="366"/>
      <c r="BH58" s="366"/>
      <c r="BI58" s="366"/>
      <c r="BJ58" s="366"/>
      <c r="BK58" s="311"/>
      <c r="BL58" s="311"/>
      <c r="BM58" s="311"/>
      <c r="BN58" s="311"/>
      <c r="BO58" s="311"/>
      <c r="BP58" s="311"/>
      <c r="BQ58" s="311"/>
      <c r="BR58" s="383"/>
      <c r="BS58" s="383"/>
      <c r="BT58" s="366"/>
      <c r="BU58" s="366"/>
      <c r="BV58" s="366"/>
      <c r="BW58" s="366"/>
      <c r="BX58" s="366"/>
      <c r="BY58" s="366"/>
      <c r="BZ58" s="366"/>
      <c r="CA58" s="366"/>
      <c r="CB58" s="366"/>
      <c r="CC58" s="366"/>
      <c r="CD58" s="366"/>
      <c r="CE58" s="366"/>
      <c r="CF58" s="253"/>
      <c r="CG58" s="253"/>
      <c r="CH58" s="253"/>
    </row>
    <row r="59" spans="1:86" ht="21" customHeight="1" x14ac:dyDescent="0.25">
      <c r="A59" s="366"/>
      <c r="B59" s="319" t="s">
        <v>100</v>
      </c>
      <c r="C59" s="620" t="s">
        <v>137</v>
      </c>
      <c r="D59" s="620"/>
      <c r="E59" s="557" t="s">
        <v>110</v>
      </c>
      <c r="F59" s="621"/>
      <c r="G59" s="621"/>
      <c r="H59" s="621"/>
      <c r="I59" s="621"/>
      <c r="J59" s="621"/>
      <c r="K59" s="621"/>
      <c r="L59" s="621"/>
      <c r="M59" s="621"/>
      <c r="N59" s="558"/>
      <c r="O59" s="622"/>
      <c r="P59" s="587"/>
      <c r="Q59" s="588"/>
      <c r="R59" s="588"/>
      <c r="S59" s="588"/>
      <c r="T59" s="588"/>
      <c r="U59" s="588"/>
      <c r="V59" s="320"/>
      <c r="W59" s="320"/>
      <c r="X59" s="320"/>
      <c r="Y59" s="320"/>
      <c r="Z59" s="321">
        <f>IF($Z$56&lt;&gt;"",$Z$55,"")</f>
        <v>11</v>
      </c>
      <c r="AA59" s="321">
        <f>IF($AA$56&lt;&gt;"",$AA$55,"")</f>
        <v>11</v>
      </c>
      <c r="AB59" s="321">
        <f>IF($AB$56&lt;&gt;"",$AB$55,"")</f>
        <v>11</v>
      </c>
      <c r="AC59" s="321">
        <f>IF($AC$56&lt;&gt;"",$AC$55,"")</f>
        <v>10</v>
      </c>
      <c r="AD59" s="321">
        <f>IF($AD$56&lt;&gt;"",$AD$55,"")</f>
        <v>0</v>
      </c>
      <c r="AE59" s="321">
        <f>IF($AE$56&lt;&gt;"",$AE$55,"")</f>
        <v>14</v>
      </c>
      <c r="AF59" s="321">
        <f>IF($AF$56&lt;&gt;"",$AF$55,"")</f>
        <v>11</v>
      </c>
      <c r="AG59" s="321">
        <f>IF($AG$56&lt;&gt;"",$AG$55,"")</f>
        <v>9</v>
      </c>
      <c r="AU59" s="366"/>
      <c r="AV59" s="366"/>
      <c r="AW59" s="366"/>
      <c r="AX59" s="366"/>
      <c r="AY59" s="366"/>
      <c r="AZ59" s="366"/>
      <c r="BA59" s="366"/>
      <c r="BB59" s="366"/>
      <c r="BC59" s="366"/>
      <c r="BD59" s="366"/>
      <c r="BE59" s="366"/>
      <c r="BF59" s="366"/>
      <c r="BG59" s="366"/>
      <c r="BH59" s="366"/>
      <c r="BI59" s="366"/>
      <c r="BJ59" s="366"/>
      <c r="BK59" s="383"/>
      <c r="BL59" s="383"/>
      <c r="BM59" s="383"/>
      <c r="BN59" s="383"/>
      <c r="BO59" s="383"/>
      <c r="BP59" s="383"/>
      <c r="BQ59" s="383"/>
      <c r="BR59" s="383"/>
      <c r="BS59" s="383"/>
      <c r="BT59" s="366"/>
      <c r="BU59" s="366"/>
      <c r="BV59" s="366"/>
      <c r="BW59" s="366"/>
      <c r="BX59" s="366"/>
      <c r="BY59" s="366"/>
      <c r="BZ59" s="366"/>
      <c r="CA59" s="366"/>
      <c r="CB59" s="366"/>
      <c r="CC59" s="366"/>
      <c r="CD59" s="366"/>
      <c r="CE59" s="366"/>
      <c r="CF59" s="253"/>
      <c r="CG59" s="253"/>
      <c r="CH59" s="253"/>
    </row>
    <row r="60" spans="1:86" ht="21" customHeight="1" x14ac:dyDescent="0.25">
      <c r="A60" s="277"/>
      <c r="B60" s="322" t="s">
        <v>22</v>
      </c>
      <c r="C60" s="583">
        <f>IF(AND($Y$58&gt;0,$Y$58=$K$24,$Z$56&lt;&gt;""),HLOOKUP(1,$Z$56:$AG$59,3,FALSE),"")</f>
        <v>6</v>
      </c>
      <c r="D60" s="583"/>
      <c r="E60" s="579" t="str">
        <f>IF($C$60&lt;&gt;"",VLOOKUP($C$60,Liste!$C$17:$I$24,3,FALSE),"")</f>
        <v>PIERROT Tristan</v>
      </c>
      <c r="F60" s="584"/>
      <c r="G60" s="584"/>
      <c r="H60" s="584"/>
      <c r="I60" s="584"/>
      <c r="J60" s="584"/>
      <c r="K60" s="584"/>
      <c r="L60" s="584"/>
      <c r="M60" s="584"/>
      <c r="N60" s="585" t="str">
        <f>IF($C$60&lt;&gt;"",HLOOKUP(1,$Z$56:$AG$59,4,FALSE)&amp;" pts","")</f>
        <v>14 pts</v>
      </c>
      <c r="O60" s="586"/>
      <c r="P60" s="587"/>
      <c r="Q60" s="588"/>
      <c r="R60" s="588"/>
      <c r="S60" s="588"/>
      <c r="Z60" s="321" t="str">
        <f>IF($BL$32&lt;&gt;"",$BL$32,IF($BL$25&lt;&gt;"",$BL$25,IF($BL$18&lt;&gt;"",$BL$18,"")))</f>
        <v/>
      </c>
      <c r="AC60" s="321" t="str">
        <f>IF($BN$32&lt;&gt;"",$BN$32,IF($BN$25&lt;&gt;"",$BN$25,IF($BN$18&lt;&gt;"",$BN$18,"")))</f>
        <v/>
      </c>
      <c r="AD60" s="321" t="str">
        <f>IF($BP$32&lt;&gt;"",$BP$32,IF($BP$25&lt;&gt;"",$BP$25,IF($BP$18&lt;&gt;"",$BP$18,"")))</f>
        <v/>
      </c>
      <c r="AE60" s="338"/>
      <c r="AF60" s="338"/>
      <c r="AG60" s="338"/>
      <c r="AU60" s="366"/>
      <c r="AV60" s="311"/>
      <c r="AW60" s="311"/>
      <c r="AX60" s="311"/>
      <c r="AY60" s="311"/>
      <c r="AZ60" s="311"/>
      <c r="BA60" s="311"/>
      <c r="BB60" s="311"/>
      <c r="BC60" s="311"/>
      <c r="BD60" s="311"/>
      <c r="BE60" s="311"/>
      <c r="BF60" s="311"/>
      <c r="BG60" s="311"/>
      <c r="BH60" s="366"/>
      <c r="BI60" s="366"/>
      <c r="BJ60" s="366"/>
      <c r="BK60" s="383"/>
      <c r="BL60" s="383"/>
      <c r="BM60" s="383"/>
      <c r="BN60" s="383"/>
      <c r="BO60" s="383"/>
      <c r="BP60" s="383"/>
      <c r="BQ60" s="383"/>
      <c r="BR60" s="366"/>
      <c r="BS60" s="383"/>
      <c r="BT60" s="383"/>
      <c r="BU60" s="383"/>
      <c r="BV60" s="383"/>
      <c r="BW60" s="383"/>
      <c r="BX60" s="383"/>
      <c r="BY60" s="383"/>
      <c r="BZ60" s="383"/>
      <c r="CA60" s="366"/>
      <c r="CB60" s="366"/>
      <c r="CC60" s="383"/>
      <c r="CD60" s="383"/>
      <c r="CE60" s="366"/>
      <c r="CF60" s="253"/>
      <c r="CG60" s="253"/>
      <c r="CH60" s="262"/>
    </row>
    <row r="61" spans="1:86" ht="21" customHeight="1" x14ac:dyDescent="0.25">
      <c r="A61" s="277"/>
      <c r="B61" s="322" t="s">
        <v>140</v>
      </c>
      <c r="C61" s="583">
        <f>IF(AND($Y$58&gt;0,$Y$58=$K$24,$AA$56&lt;&gt;""),HLOOKUP(2,$Z$56:$AG$59,3,FALSE),"")</f>
        <v>1</v>
      </c>
      <c r="D61" s="583"/>
      <c r="E61" s="579" t="str">
        <f>IF($C$61&lt;&gt;"",VLOOKUP($C$61,Liste!$C$17:$I$24,3,FALSE),"")</f>
        <v>RUTLER Sébastien</v>
      </c>
      <c r="F61" s="584"/>
      <c r="G61" s="584"/>
      <c r="H61" s="584"/>
      <c r="I61" s="584"/>
      <c r="J61" s="584"/>
      <c r="K61" s="584"/>
      <c r="L61" s="584"/>
      <c r="M61" s="584"/>
      <c r="N61" s="585" t="str">
        <f>IF($C$61&lt;&gt;"",HLOOKUP(2,$Z$56:$AG$60,4,FALSE)&amp;" pts","")</f>
        <v>11 pts</v>
      </c>
      <c r="O61" s="586"/>
      <c r="P61" s="589"/>
      <c r="Q61" s="588"/>
      <c r="R61" s="588"/>
      <c r="S61" s="588"/>
      <c r="Z61" s="323"/>
      <c r="AC61" s="323"/>
      <c r="AD61" s="323"/>
      <c r="AE61" s="338"/>
      <c r="AF61" s="338"/>
      <c r="AG61" s="338"/>
      <c r="AU61" s="366"/>
      <c r="AV61" s="311"/>
      <c r="AW61" s="311"/>
      <c r="AX61" s="311"/>
      <c r="AY61" s="311"/>
      <c r="AZ61" s="311"/>
      <c r="BA61" s="311"/>
      <c r="BB61" s="311"/>
      <c r="BC61" s="311"/>
      <c r="BD61" s="311"/>
      <c r="BE61" s="311"/>
      <c r="BF61" s="397"/>
      <c r="BG61" s="397"/>
      <c r="BH61" s="366"/>
      <c r="BI61" s="366"/>
      <c r="BJ61" s="366"/>
      <c r="BK61" s="383"/>
      <c r="BL61" s="383"/>
      <c r="BM61" s="383"/>
      <c r="BN61" s="383"/>
      <c r="BO61" s="383"/>
      <c r="BP61" s="383"/>
      <c r="BQ61" s="383"/>
      <c r="BR61" s="366"/>
      <c r="BS61" s="383"/>
      <c r="BT61" s="383"/>
      <c r="BU61" s="383"/>
      <c r="BV61" s="383"/>
      <c r="BW61" s="383"/>
      <c r="BX61" s="383"/>
      <c r="BY61" s="383"/>
      <c r="BZ61" s="383"/>
      <c r="CA61" s="366"/>
      <c r="CB61" s="366"/>
      <c r="CC61" s="366"/>
      <c r="CD61" s="366"/>
      <c r="CE61" s="366"/>
      <c r="CF61" s="253"/>
      <c r="CG61" s="253"/>
      <c r="CH61" s="253"/>
    </row>
    <row r="62" spans="1:86" ht="21" customHeight="1" x14ac:dyDescent="0.25">
      <c r="A62" s="296"/>
      <c r="B62" s="322" t="s">
        <v>141</v>
      </c>
      <c r="C62" s="583">
        <f>IF(AND($Y$58&gt;0,$Y$58=$K$24,$AB$56&lt;&gt;""),HLOOKUP(3,$Z$56:$AG$59,3,FALSE),"")</f>
        <v>2</v>
      </c>
      <c r="D62" s="583"/>
      <c r="E62" s="579" t="str">
        <f>IF($C$62&lt;&gt;"",VLOOKUP($C$62,Liste!$C$17:$I$24,3,FALSE),"")</f>
        <v>LE MOAL Bruno</v>
      </c>
      <c r="F62" s="584"/>
      <c r="G62" s="584"/>
      <c r="H62" s="584"/>
      <c r="I62" s="584"/>
      <c r="J62" s="584"/>
      <c r="K62" s="584"/>
      <c r="L62" s="584"/>
      <c r="M62" s="584"/>
      <c r="N62" s="585" t="str">
        <f>IF($C$62&lt;&gt;"",HLOOKUP(3,$Z$56:$AG$60,4,FALSE)&amp;" pts","")</f>
        <v>11 pts</v>
      </c>
      <c r="O62" s="586"/>
      <c r="P62" s="589"/>
      <c r="Q62" s="588"/>
      <c r="R62" s="588"/>
      <c r="S62" s="588"/>
      <c r="AB62" s="323"/>
      <c r="AC62" s="323"/>
      <c r="AD62" s="323"/>
      <c r="AE62" s="339"/>
      <c r="AF62" s="339"/>
      <c r="AG62" s="339"/>
      <c r="AU62" s="366"/>
      <c r="AV62" s="340"/>
      <c r="AW62" s="340"/>
      <c r="AX62" s="340"/>
      <c r="AY62" s="340"/>
      <c r="AZ62" s="340"/>
      <c r="BA62" s="340"/>
      <c r="BB62" s="340"/>
      <c r="BC62" s="340"/>
      <c r="BD62" s="340"/>
      <c r="BE62" s="340"/>
      <c r="BF62" s="341"/>
      <c r="BG62" s="341"/>
      <c r="BH62" s="366"/>
      <c r="BI62" s="366"/>
      <c r="BJ62" s="366"/>
      <c r="BK62" s="383"/>
      <c r="BL62" s="311"/>
      <c r="BM62" s="311"/>
      <c r="BN62" s="311"/>
      <c r="BO62" s="311"/>
      <c r="BP62" s="311"/>
      <c r="BQ62" s="311"/>
      <c r="BR62" s="383"/>
      <c r="BS62" s="383"/>
      <c r="BT62" s="383"/>
      <c r="BU62" s="383"/>
      <c r="BV62" s="383"/>
      <c r="BW62" s="383"/>
      <c r="BX62" s="383"/>
      <c r="BY62" s="383"/>
      <c r="BZ62" s="383"/>
      <c r="CA62" s="262"/>
      <c r="CB62" s="262"/>
      <c r="CC62" s="262"/>
      <c r="CD62" s="383"/>
      <c r="CE62" s="366"/>
      <c r="CF62" s="253"/>
      <c r="CG62" s="253"/>
      <c r="CH62" s="253"/>
    </row>
    <row r="63" spans="1:86" ht="21" customHeight="1" x14ac:dyDescent="0.25">
      <c r="A63" s="296"/>
      <c r="B63" s="322" t="s">
        <v>142</v>
      </c>
      <c r="C63" s="583">
        <f>IF(AND($Y$58&gt;0,$Y$58=$K$24,$AC$56&lt;&gt;""),HLOOKUP(4,$Z$56:$AG$59,3,FALSE),"")</f>
        <v>7</v>
      </c>
      <c r="D63" s="583"/>
      <c r="E63" s="579" t="str">
        <f>IF($C$63&lt;&gt;"",VLOOKUP($C$63,Liste!$C$17:$I$24,3,FALSE),"")</f>
        <v>FILLOU Marie-Christine</v>
      </c>
      <c r="F63" s="584"/>
      <c r="G63" s="584"/>
      <c r="H63" s="584"/>
      <c r="I63" s="584"/>
      <c r="J63" s="584"/>
      <c r="K63" s="584"/>
      <c r="L63" s="584"/>
      <c r="M63" s="584"/>
      <c r="N63" s="585" t="str">
        <f>IF($C$63&lt;&gt;"",HLOOKUP(4,$Z$56:$AG$60,4,FALSE)&amp;" pts","")</f>
        <v>11 pts</v>
      </c>
      <c r="O63" s="586"/>
      <c r="AE63" s="339"/>
      <c r="AF63" s="339"/>
      <c r="AG63" s="339"/>
      <c r="AU63" s="366"/>
      <c r="AV63" s="340"/>
      <c r="AW63" s="340"/>
      <c r="AX63" s="340"/>
      <c r="AY63" s="340"/>
      <c r="AZ63" s="340"/>
      <c r="BA63" s="340"/>
      <c r="BB63" s="340"/>
      <c r="BC63" s="340"/>
      <c r="BD63" s="340"/>
      <c r="BE63" s="340"/>
      <c r="BF63" s="341"/>
      <c r="BG63" s="341"/>
      <c r="BH63" s="366"/>
      <c r="BI63" s="366"/>
      <c r="BJ63" s="366"/>
      <c r="BK63" s="383"/>
      <c r="BL63" s="311"/>
      <c r="BM63" s="311"/>
      <c r="BN63" s="311"/>
      <c r="BO63" s="311"/>
      <c r="BP63" s="311"/>
      <c r="BQ63" s="311"/>
      <c r="BR63" s="383"/>
      <c r="BS63" s="383"/>
      <c r="BT63" s="383"/>
      <c r="BU63" s="383"/>
      <c r="BV63" s="383"/>
      <c r="BW63" s="383"/>
      <c r="BX63" s="383"/>
      <c r="BY63" s="383"/>
      <c r="BZ63" s="383"/>
      <c r="CA63" s="262"/>
      <c r="CB63" s="262"/>
      <c r="CC63" s="262"/>
      <c r="CD63" s="366"/>
      <c r="CE63" s="366"/>
      <c r="CF63" s="253"/>
      <c r="CG63" s="253"/>
      <c r="CH63" s="253"/>
    </row>
    <row r="64" spans="1:86" ht="21" customHeight="1" x14ac:dyDescent="0.25">
      <c r="B64" s="322" t="s">
        <v>222</v>
      </c>
      <c r="C64" s="583">
        <f>IF(AND($Y$58&gt;0,$Y$58=$K$24,$AD$56&lt;&gt;""),HLOOKUP(5,$Z$56:$AG$59,3,FALSE),"")</f>
        <v>3</v>
      </c>
      <c r="D64" s="583"/>
      <c r="E64" s="579" t="str">
        <f>IF($C$64&lt;&gt;"",VLOOKUP($C$64,Liste!$C$17:$I$24,3,FALSE),"")</f>
        <v>PLET Victorien</v>
      </c>
      <c r="F64" s="584"/>
      <c r="G64" s="584"/>
      <c r="H64" s="584"/>
      <c r="I64" s="584"/>
      <c r="J64" s="584"/>
      <c r="K64" s="584"/>
      <c r="L64" s="584"/>
      <c r="M64" s="584"/>
      <c r="N64" s="585" t="str">
        <f>IF($C$64&lt;&gt;"",HLOOKUP(5,$Z$56:$AG$60,4,FALSE)&amp;" pts","")</f>
        <v>11 pts</v>
      </c>
      <c r="O64" s="586"/>
      <c r="T64" s="600" t="s">
        <v>138</v>
      </c>
      <c r="U64" s="600"/>
      <c r="V64" s="600"/>
      <c r="W64" s="600"/>
      <c r="X64" s="600"/>
      <c r="Y64" s="600"/>
      <c r="Z64" s="600"/>
      <c r="AA64" s="600"/>
      <c r="AU64" s="366"/>
      <c r="AV64" s="340"/>
      <c r="AW64" s="340"/>
      <c r="AX64" s="340"/>
      <c r="AY64" s="340"/>
      <c r="AZ64" s="340"/>
      <c r="BA64" s="340"/>
      <c r="BB64" s="340"/>
      <c r="BC64" s="340"/>
      <c r="BD64" s="340"/>
      <c r="BE64" s="340"/>
      <c r="BF64" s="341"/>
      <c r="BG64" s="341"/>
      <c r="BH64" s="366"/>
      <c r="BI64" s="366"/>
      <c r="BJ64" s="366"/>
      <c r="BK64" s="383"/>
      <c r="BL64" s="311"/>
      <c r="BM64" s="311"/>
      <c r="BN64" s="311"/>
      <c r="BO64" s="311"/>
      <c r="BP64" s="311"/>
      <c r="BQ64" s="311"/>
      <c r="BR64" s="311"/>
      <c r="BS64" s="311"/>
      <c r="BT64" s="366"/>
      <c r="BU64" s="366"/>
      <c r="BV64" s="366"/>
      <c r="BW64" s="366"/>
      <c r="BX64" s="366"/>
      <c r="BY64" s="366"/>
      <c r="BZ64" s="366"/>
      <c r="CA64" s="366"/>
      <c r="CB64" s="366"/>
      <c r="CC64" s="366"/>
      <c r="CD64" s="366"/>
      <c r="CE64" s="366"/>
      <c r="CF64" s="253"/>
      <c r="CG64" s="253"/>
      <c r="CH64" s="253"/>
    </row>
    <row r="65" spans="1:86" ht="21" customHeight="1" x14ac:dyDescent="0.25">
      <c r="B65" s="322" t="s">
        <v>246</v>
      </c>
      <c r="C65" s="583">
        <f>IF(AND($Y$58&gt;0,$Y$58=$K$24,$AD$56&lt;&gt;""),HLOOKUP(6,$Z$56:$AG$59,3,FALSE),"")</f>
        <v>4</v>
      </c>
      <c r="D65" s="583"/>
      <c r="E65" s="579" t="str">
        <f>IF($C$65&lt;&gt;"",VLOOKUP($C$65,Liste!$C$17:$I$24,3,FALSE),"")</f>
        <v>DEFRENEIX Samuel</v>
      </c>
      <c r="F65" s="584"/>
      <c r="G65" s="584"/>
      <c r="H65" s="584"/>
      <c r="I65" s="584"/>
      <c r="J65" s="584"/>
      <c r="K65" s="584"/>
      <c r="L65" s="584"/>
      <c r="M65" s="584"/>
      <c r="N65" s="585" t="str">
        <f>IF($C$65&lt;&gt;"",HLOOKUP(6,$Z$56:$AG$60,4,FALSE)&amp;" pts","")</f>
        <v>10 pts</v>
      </c>
      <c r="O65" s="586"/>
      <c r="T65" s="597" t="s">
        <v>139</v>
      </c>
      <c r="U65" s="597"/>
      <c r="V65" s="597"/>
      <c r="W65" s="597"/>
      <c r="X65" s="597"/>
      <c r="Y65" s="597"/>
      <c r="Z65" s="597"/>
      <c r="AA65" s="597"/>
      <c r="AU65" s="366"/>
      <c r="AV65" s="340"/>
      <c r="AW65" s="340"/>
      <c r="AX65" s="340"/>
      <c r="AY65" s="340"/>
      <c r="AZ65" s="340"/>
      <c r="BA65" s="340"/>
      <c r="BB65" s="340"/>
      <c r="BC65" s="340"/>
      <c r="BD65" s="340"/>
      <c r="BE65" s="340"/>
      <c r="BF65" s="341"/>
      <c r="BG65" s="341"/>
      <c r="BH65" s="366"/>
      <c r="BI65" s="366"/>
      <c r="BJ65" s="366"/>
      <c r="BK65" s="383"/>
      <c r="BL65" s="311"/>
      <c r="BM65" s="311"/>
      <c r="BN65" s="311"/>
      <c r="BO65" s="311"/>
      <c r="BP65" s="311"/>
      <c r="BQ65" s="311"/>
      <c r="BR65" s="311"/>
      <c r="BS65" s="311"/>
      <c r="BT65" s="366"/>
      <c r="BU65" s="366"/>
      <c r="BV65" s="366"/>
      <c r="BW65" s="366"/>
      <c r="BX65" s="366"/>
      <c r="BY65" s="366"/>
      <c r="BZ65" s="366"/>
      <c r="CA65" s="366"/>
      <c r="CB65" s="366"/>
      <c r="CC65" s="366"/>
      <c r="CD65" s="366"/>
      <c r="CE65" s="366"/>
      <c r="CF65" s="253"/>
      <c r="CG65" s="253"/>
      <c r="CH65" s="253"/>
    </row>
    <row r="66" spans="1:86" ht="21" customHeight="1" x14ac:dyDescent="0.25">
      <c r="B66" s="322" t="s">
        <v>247</v>
      </c>
      <c r="C66" s="583">
        <f>IF(AND($Y$58&gt;0,$Y$58=$K$24,$AF$56&lt;&gt;""),HLOOKUP(7,$Z$56:$AG$59,3,FALSE),"")</f>
        <v>8</v>
      </c>
      <c r="D66" s="583"/>
      <c r="E66" s="579" t="str">
        <f>IF($C$66&lt;&gt;"",VLOOKUP($C$66,Liste!$C$17:$I$24,3,FALSE),"")</f>
        <v>GOLLNISCH Laurent</v>
      </c>
      <c r="F66" s="584"/>
      <c r="G66" s="584"/>
      <c r="H66" s="584"/>
      <c r="I66" s="584"/>
      <c r="J66" s="584"/>
      <c r="K66" s="584"/>
      <c r="L66" s="584"/>
      <c r="M66" s="584"/>
      <c r="N66" s="585" t="str">
        <f>IF($C$66&lt;&gt;"",HLOOKUP(7,$Z$56:$AG$60,4,FALSE)&amp;" pts","")</f>
        <v>9 pts</v>
      </c>
      <c r="O66" s="586"/>
      <c r="T66" s="598" t="str">
        <f>IF(Prépa!$E$33&lt;&gt;"",Prépa!$E$33,"")</f>
        <v>Nico Angenon</v>
      </c>
      <c r="U66" s="598"/>
      <c r="V66" s="598"/>
      <c r="W66" s="598"/>
      <c r="X66" s="598"/>
      <c r="Y66" s="598"/>
      <c r="Z66" s="598"/>
      <c r="AA66" s="598"/>
      <c r="AU66" s="366"/>
      <c r="AV66" s="311"/>
      <c r="AW66" s="311"/>
      <c r="AX66" s="311"/>
      <c r="AY66" s="311"/>
      <c r="AZ66" s="311"/>
      <c r="BA66" s="311"/>
      <c r="BB66" s="366"/>
      <c r="BC66" s="366"/>
      <c r="BD66" s="366"/>
      <c r="BE66" s="366"/>
      <c r="BF66" s="366"/>
      <c r="BG66" s="366"/>
      <c r="BH66" s="366"/>
      <c r="BI66" s="366"/>
      <c r="BJ66" s="366"/>
      <c r="BK66" s="383"/>
      <c r="BL66" s="311"/>
      <c r="BM66" s="311"/>
      <c r="BN66" s="311"/>
      <c r="BO66" s="311"/>
      <c r="BP66" s="311"/>
      <c r="BQ66" s="311"/>
      <c r="BR66" s="311"/>
      <c r="BS66" s="311"/>
      <c r="BT66" s="366"/>
      <c r="BU66" s="366"/>
      <c r="BV66" s="366"/>
      <c r="BW66" s="366"/>
      <c r="BX66" s="383"/>
      <c r="BY66" s="366"/>
      <c r="BZ66" s="366"/>
      <c r="CA66" s="366"/>
      <c r="CB66" s="366"/>
      <c r="CC66" s="366"/>
      <c r="CD66" s="366"/>
      <c r="CE66" s="366"/>
      <c r="CF66" s="253"/>
      <c r="CG66" s="253"/>
      <c r="CH66" s="253"/>
    </row>
    <row r="67" spans="1:86" ht="21" customHeight="1" thickBot="1" x14ac:dyDescent="0.5">
      <c r="A67" s="390"/>
      <c r="B67" s="325" t="s">
        <v>141</v>
      </c>
      <c r="C67" s="590">
        <f>IF(AND($Y$58&gt;0,$Y$58=$K$24,$AG$56&lt;&gt;""),HLOOKUP(8,$Z$56:$AG$59,3,FALSE),"")</f>
        <v>5</v>
      </c>
      <c r="D67" s="590"/>
      <c r="E67" s="576" t="str">
        <f>IF($C$67&lt;&gt;"",VLOOKUP($C$67,Liste!$C$17:$I$24,3,FALSE),"")</f>
        <v>MANIER William</v>
      </c>
      <c r="F67" s="610"/>
      <c r="G67" s="610"/>
      <c r="H67" s="610"/>
      <c r="I67" s="610"/>
      <c r="J67" s="610"/>
      <c r="K67" s="610"/>
      <c r="L67" s="610"/>
      <c r="M67" s="610"/>
      <c r="N67" s="591" t="str">
        <f>IF($C$67&lt;&gt;"",HLOOKUP(8,$Z$56:$AG$60,4,FALSE)&amp;" pts","")</f>
        <v>0 pts</v>
      </c>
      <c r="O67" s="592"/>
      <c r="P67" s="390"/>
      <c r="Q67" s="390"/>
      <c r="R67" s="390"/>
      <c r="S67" s="390"/>
      <c r="T67" s="598"/>
      <c r="U67" s="598"/>
      <c r="V67" s="598"/>
      <c r="W67" s="598"/>
      <c r="X67" s="598"/>
      <c r="Y67" s="598"/>
      <c r="Z67" s="598"/>
      <c r="AA67" s="598"/>
      <c r="AE67" s="386"/>
      <c r="AF67" s="386"/>
      <c r="AG67" s="386"/>
      <c r="AU67" s="366"/>
      <c r="AV67" s="311"/>
      <c r="AW67" s="311"/>
      <c r="AX67" s="311"/>
      <c r="AY67" s="311"/>
      <c r="AZ67" s="397"/>
      <c r="BA67" s="397"/>
      <c r="BB67" s="366"/>
      <c r="BC67" s="366"/>
      <c r="BD67" s="366"/>
      <c r="BE67" s="366"/>
      <c r="BF67" s="366"/>
      <c r="BG67" s="366"/>
      <c r="BH67" s="366"/>
      <c r="BI67" s="366"/>
      <c r="BJ67" s="366"/>
      <c r="BK67" s="383"/>
      <c r="BL67" s="383"/>
      <c r="BM67" s="383"/>
      <c r="BN67" s="383"/>
      <c r="BO67" s="383"/>
      <c r="BP67" s="383"/>
      <c r="BQ67" s="383"/>
      <c r="BR67" s="311"/>
      <c r="BS67" s="383"/>
      <c r="BT67" s="383"/>
      <c r="BU67" s="383"/>
      <c r="BV67" s="383"/>
      <c r="BW67" s="383"/>
      <c r="BX67" s="383"/>
      <c r="BY67" s="383"/>
      <c r="BZ67" s="383"/>
      <c r="CA67" s="366"/>
      <c r="CB67" s="366"/>
      <c r="CC67" s="366"/>
      <c r="CD67" s="366"/>
      <c r="CE67" s="366"/>
      <c r="CF67" s="253"/>
      <c r="CG67" s="253"/>
      <c r="CH67" s="253"/>
    </row>
    <row r="68" spans="1:86" ht="21" customHeight="1" thickTop="1" x14ac:dyDescent="0.25">
      <c r="A68" s="387"/>
      <c r="P68" s="387"/>
      <c r="Q68" s="387"/>
      <c r="R68" s="387"/>
      <c r="S68" s="387"/>
      <c r="T68" s="387"/>
      <c r="U68" s="387"/>
      <c r="V68" s="387"/>
      <c r="W68" s="387"/>
      <c r="X68" s="387"/>
      <c r="Y68" s="387"/>
      <c r="Z68" s="387"/>
      <c r="AA68" s="387"/>
      <c r="AB68" s="387"/>
      <c r="AC68" s="387"/>
      <c r="AD68" s="387"/>
      <c r="AE68" s="323"/>
      <c r="AF68" s="323"/>
      <c r="AG68" s="323"/>
      <c r="AU68" s="366"/>
      <c r="AV68" s="340"/>
      <c r="AW68" s="340"/>
      <c r="AX68" s="340"/>
      <c r="AY68" s="340"/>
      <c r="AZ68" s="341"/>
      <c r="BA68" s="341"/>
      <c r="BB68" s="366"/>
      <c r="BC68" s="366"/>
      <c r="BD68" s="366"/>
      <c r="BE68" s="366"/>
      <c r="BF68" s="366"/>
      <c r="BG68" s="366"/>
      <c r="BH68" s="366"/>
      <c r="BI68" s="366"/>
      <c r="BJ68" s="366"/>
      <c r="BK68" s="383"/>
      <c r="BL68" s="383"/>
      <c r="BM68" s="383"/>
      <c r="BN68" s="383"/>
      <c r="BO68" s="383"/>
      <c r="BP68" s="383"/>
      <c r="BQ68" s="383"/>
      <c r="BR68" s="311"/>
      <c r="BS68" s="383"/>
      <c r="BT68" s="383"/>
      <c r="BU68" s="383"/>
      <c r="BV68" s="383"/>
      <c r="BW68" s="383"/>
      <c r="BX68" s="383"/>
      <c r="BY68" s="383"/>
      <c r="BZ68" s="383"/>
      <c r="CA68" s="366"/>
      <c r="CB68" s="366"/>
      <c r="CC68" s="366"/>
      <c r="CD68" s="366"/>
      <c r="CE68" s="366"/>
      <c r="CF68" s="253"/>
      <c r="CG68" s="253"/>
      <c r="CH68" s="253"/>
    </row>
    <row r="69" spans="1:86" ht="21" customHeight="1" x14ac:dyDescent="0.25">
      <c r="A69" s="231"/>
      <c r="AE69" s="323"/>
      <c r="AF69" s="323"/>
      <c r="AG69" s="323"/>
      <c r="AU69" s="366"/>
      <c r="AV69" s="340"/>
      <c r="AW69" s="340"/>
      <c r="AX69" s="340"/>
      <c r="AY69" s="340"/>
      <c r="AZ69" s="341"/>
      <c r="BA69" s="341"/>
      <c r="BB69" s="366"/>
      <c r="BC69" s="366"/>
      <c r="BD69" s="366"/>
      <c r="BE69" s="366"/>
      <c r="BF69" s="366"/>
      <c r="BG69" s="366"/>
      <c r="BH69" s="366"/>
      <c r="BI69" s="366"/>
      <c r="BJ69" s="366"/>
      <c r="BK69" s="383"/>
      <c r="BL69" s="311"/>
      <c r="BM69" s="311"/>
      <c r="BN69" s="311"/>
      <c r="BO69" s="311"/>
      <c r="BP69" s="356"/>
      <c r="BQ69" s="356"/>
      <c r="BR69" s="311"/>
      <c r="BS69" s="383"/>
      <c r="BT69" s="383"/>
      <c r="BU69" s="383"/>
      <c r="BV69" s="383"/>
      <c r="BW69" s="383"/>
      <c r="BX69" s="383"/>
      <c r="BY69" s="383"/>
      <c r="BZ69" s="383"/>
      <c r="CA69" s="262"/>
      <c r="CB69" s="262"/>
      <c r="CC69" s="262"/>
      <c r="CD69" s="366"/>
      <c r="CE69" s="366"/>
      <c r="CF69" s="253"/>
      <c r="CG69" s="253"/>
      <c r="CH69" s="253"/>
    </row>
    <row r="70" spans="1:86" ht="21" customHeight="1" x14ac:dyDescent="0.25">
      <c r="A70" s="231"/>
      <c r="AE70" s="323"/>
      <c r="AF70" s="323"/>
      <c r="AG70" s="323"/>
      <c r="AU70" s="366"/>
      <c r="AV70" s="340"/>
      <c r="AW70" s="340"/>
      <c r="AX70" s="340"/>
      <c r="AY70" s="340"/>
      <c r="AZ70" s="341"/>
      <c r="BA70" s="341"/>
      <c r="BB70" s="366"/>
      <c r="BC70" s="366"/>
      <c r="BD70" s="366"/>
      <c r="BE70" s="366"/>
      <c r="BF70" s="366"/>
      <c r="BG70" s="366"/>
      <c r="BH70" s="366"/>
      <c r="BI70" s="366"/>
      <c r="BJ70" s="366"/>
      <c r="BK70" s="383"/>
      <c r="BL70" s="311"/>
      <c r="BM70" s="311"/>
      <c r="BN70" s="311"/>
      <c r="BO70" s="311"/>
      <c r="BP70" s="311"/>
      <c r="BQ70" s="311"/>
      <c r="BR70" s="383"/>
      <c r="BS70" s="383"/>
      <c r="BT70" s="383"/>
      <c r="BU70" s="383"/>
      <c r="BV70" s="383"/>
      <c r="BW70" s="383"/>
      <c r="BX70" s="383"/>
      <c r="BY70" s="383"/>
      <c r="BZ70" s="383"/>
      <c r="CA70" s="262"/>
      <c r="CB70" s="262"/>
      <c r="CC70" s="262"/>
      <c r="CD70" s="366"/>
      <c r="CE70" s="366"/>
      <c r="CF70" s="253"/>
      <c r="CG70" s="253"/>
      <c r="CH70" s="253"/>
    </row>
    <row r="71" spans="1:86" ht="21" customHeight="1" x14ac:dyDescent="0.25">
      <c r="A71" s="231"/>
      <c r="AE71" s="323"/>
      <c r="AF71" s="323"/>
      <c r="AG71" s="323"/>
      <c r="AU71" s="366"/>
      <c r="AV71" s="366"/>
      <c r="AW71" s="366"/>
      <c r="AX71" s="366"/>
      <c r="AY71" s="366"/>
      <c r="AZ71" s="366"/>
      <c r="BA71" s="366"/>
      <c r="BB71" s="366"/>
      <c r="BC71" s="366"/>
      <c r="BD71" s="366"/>
      <c r="BE71" s="366"/>
      <c r="BF71" s="366"/>
      <c r="BG71" s="366"/>
      <c r="BH71" s="366"/>
      <c r="BI71" s="366"/>
      <c r="BJ71" s="366"/>
      <c r="BK71" s="383"/>
      <c r="BL71" s="311"/>
      <c r="BM71" s="311"/>
      <c r="BN71" s="311"/>
      <c r="BO71" s="311"/>
      <c r="BP71" s="311"/>
      <c r="BQ71" s="311"/>
      <c r="BR71" s="366"/>
      <c r="BS71" s="366"/>
      <c r="BT71" s="366"/>
      <c r="BU71" s="366"/>
      <c r="BV71" s="366"/>
      <c r="BW71" s="366"/>
      <c r="BX71" s="383"/>
      <c r="BY71" s="366"/>
      <c r="BZ71" s="366"/>
      <c r="CA71" s="366"/>
      <c r="CB71" s="366"/>
      <c r="CC71" s="366"/>
      <c r="CD71" s="366"/>
      <c r="CE71" s="366"/>
      <c r="CF71" s="253"/>
      <c r="CG71" s="253"/>
      <c r="CH71" s="253"/>
    </row>
    <row r="72" spans="1:86" ht="21" customHeight="1" x14ac:dyDescent="0.25">
      <c r="A72" s="231"/>
      <c r="AE72" s="323"/>
      <c r="AF72" s="323"/>
      <c r="AG72" s="323"/>
      <c r="AU72" s="366"/>
      <c r="AV72" s="340"/>
      <c r="AW72" s="340"/>
      <c r="AX72" s="340"/>
      <c r="AY72" s="340"/>
      <c r="AZ72" s="341"/>
      <c r="BA72" s="341"/>
      <c r="BB72" s="366"/>
      <c r="BC72" s="366"/>
      <c r="BD72" s="366"/>
      <c r="BE72" s="366"/>
      <c r="BF72" s="366"/>
      <c r="BG72" s="366"/>
      <c r="BH72" s="366"/>
      <c r="BI72" s="366"/>
      <c r="BJ72" s="366"/>
      <c r="BK72" s="383"/>
      <c r="BL72" s="383"/>
      <c r="BM72" s="383"/>
      <c r="BN72" s="383"/>
      <c r="BO72" s="383"/>
      <c r="BP72" s="383"/>
      <c r="BQ72" s="383"/>
      <c r="BR72" s="383"/>
      <c r="BS72" s="383"/>
      <c r="BT72" s="366"/>
      <c r="BU72" s="366"/>
      <c r="BV72" s="366"/>
      <c r="BW72" s="366"/>
      <c r="BX72" s="383"/>
      <c r="BY72" s="366"/>
      <c r="BZ72" s="366"/>
      <c r="CA72" s="366"/>
      <c r="CB72" s="366"/>
      <c r="CC72" s="366"/>
      <c r="CD72" s="366"/>
      <c r="CE72" s="366"/>
      <c r="CF72" s="253"/>
      <c r="CG72" s="253"/>
      <c r="CH72" s="253"/>
    </row>
    <row r="73" spans="1:86" ht="21" customHeight="1" x14ac:dyDescent="0.25">
      <c r="A73" s="231"/>
      <c r="AE73" s="366"/>
      <c r="AF73" s="366"/>
      <c r="AG73" s="366"/>
      <c r="AU73" s="366"/>
      <c r="AV73" s="340"/>
      <c r="AW73" s="340"/>
      <c r="AX73" s="340"/>
      <c r="AY73" s="340"/>
      <c r="AZ73" s="341"/>
      <c r="BA73" s="341"/>
      <c r="BB73" s="366"/>
      <c r="BC73" s="366"/>
      <c r="BD73" s="366"/>
      <c r="BE73" s="366"/>
      <c r="BF73" s="366"/>
      <c r="BG73" s="366"/>
      <c r="BH73" s="366"/>
      <c r="BI73" s="366"/>
      <c r="BJ73" s="366"/>
      <c r="BK73" s="366"/>
      <c r="BL73" s="366"/>
      <c r="BM73" s="366"/>
      <c r="BN73" s="366"/>
      <c r="BO73" s="366"/>
      <c r="BP73" s="366"/>
      <c r="BQ73" s="366"/>
      <c r="BR73" s="383"/>
      <c r="BS73" s="383"/>
      <c r="BT73" s="366"/>
      <c r="BU73" s="366"/>
      <c r="BV73" s="366"/>
      <c r="BW73" s="366"/>
      <c r="BX73" s="383"/>
      <c r="BY73" s="366"/>
      <c r="BZ73" s="366"/>
      <c r="CA73" s="366"/>
      <c r="CB73" s="366"/>
      <c r="CC73" s="366"/>
      <c r="CD73" s="366"/>
      <c r="CE73" s="366"/>
      <c r="CF73" s="253"/>
      <c r="CG73" s="253"/>
      <c r="CH73" s="253"/>
    </row>
    <row r="74" spans="1:86" ht="21" customHeight="1" x14ac:dyDescent="0.25">
      <c r="A74" s="231"/>
      <c r="AE74" s="388"/>
      <c r="AF74" s="388"/>
      <c r="AG74" s="388"/>
      <c r="AU74" s="366"/>
      <c r="AV74" s="340"/>
      <c r="AW74" s="340"/>
      <c r="AX74" s="340"/>
      <c r="AY74" s="340"/>
      <c r="AZ74" s="341"/>
      <c r="BA74" s="341"/>
      <c r="BB74" s="366"/>
      <c r="BC74" s="366"/>
      <c r="BD74" s="366"/>
      <c r="BE74" s="366"/>
      <c r="BF74" s="366"/>
      <c r="BG74" s="366"/>
      <c r="BH74" s="366"/>
      <c r="BI74" s="366"/>
      <c r="BJ74" s="366"/>
      <c r="BK74" s="366"/>
      <c r="BL74" s="342"/>
      <c r="BM74" s="342"/>
      <c r="BN74" s="342"/>
      <c r="BO74" s="342"/>
      <c r="BP74" s="342"/>
      <c r="BQ74" s="342"/>
      <c r="BR74" s="356"/>
      <c r="BS74" s="356"/>
      <c r="BT74" s="342"/>
      <c r="BU74" s="342"/>
      <c r="BV74" s="342"/>
      <c r="BW74" s="342"/>
      <c r="BX74" s="342"/>
      <c r="BY74" s="342"/>
      <c r="BZ74" s="366"/>
      <c r="CA74" s="366"/>
      <c r="CB74" s="366"/>
      <c r="CC74" s="366"/>
      <c r="CD74" s="366"/>
      <c r="CE74" s="366"/>
      <c r="CF74" s="253"/>
      <c r="CG74" s="253"/>
      <c r="CH74" s="253"/>
    </row>
    <row r="75" spans="1:86" ht="12" customHeight="1" x14ac:dyDescent="0.25">
      <c r="A75" s="366"/>
      <c r="B75" s="366"/>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89"/>
      <c r="AC75" s="389"/>
      <c r="AD75" s="389"/>
      <c r="AE75" s="389"/>
      <c r="AF75" s="389"/>
      <c r="AG75" s="389"/>
      <c r="AU75" s="366"/>
      <c r="AV75" s="366"/>
      <c r="AW75" s="366"/>
      <c r="AX75" s="366"/>
      <c r="AY75" s="366"/>
      <c r="AZ75" s="366"/>
      <c r="BA75" s="366"/>
      <c r="BB75" s="366"/>
      <c r="BC75" s="366"/>
      <c r="BD75" s="366"/>
      <c r="BE75" s="366"/>
      <c r="BF75" s="366"/>
      <c r="BG75" s="366"/>
      <c r="BH75" s="366"/>
      <c r="BI75" s="366"/>
      <c r="BJ75" s="366"/>
      <c r="BK75" s="366"/>
      <c r="BL75" s="383"/>
      <c r="BM75" s="383"/>
      <c r="BN75" s="383"/>
      <c r="BO75" s="383"/>
      <c r="BP75" s="383"/>
      <c r="BQ75" s="383"/>
      <c r="BR75" s="356"/>
      <c r="BS75" s="356"/>
      <c r="BT75" s="383"/>
      <c r="BU75" s="383"/>
      <c r="BV75" s="383"/>
      <c r="BW75" s="383"/>
      <c r="BX75" s="383"/>
      <c r="BY75" s="383"/>
      <c r="BZ75" s="366"/>
      <c r="CA75" s="366"/>
      <c r="CB75" s="366"/>
      <c r="CC75" s="366"/>
      <c r="CD75" s="366"/>
      <c r="CE75" s="366"/>
      <c r="CF75" s="253"/>
      <c r="CG75" s="253"/>
      <c r="CH75" s="253"/>
    </row>
    <row r="76" spans="1:86" ht="21" customHeight="1" x14ac:dyDescent="0.25">
      <c r="A76" s="366"/>
      <c r="B76" s="366"/>
      <c r="C76" s="366"/>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89"/>
      <c r="AC76" s="389"/>
      <c r="AD76" s="389"/>
      <c r="AE76" s="389"/>
      <c r="AF76" s="389"/>
      <c r="AG76" s="389"/>
      <c r="AU76" s="366"/>
      <c r="AV76" s="366"/>
      <c r="AW76" s="366"/>
      <c r="AX76" s="366"/>
      <c r="AY76" s="366"/>
      <c r="AZ76" s="366"/>
      <c r="BA76" s="366"/>
      <c r="BB76" s="311"/>
      <c r="BC76" s="311"/>
      <c r="BD76" s="311"/>
      <c r="BE76" s="356"/>
      <c r="BF76" s="356"/>
      <c r="BG76" s="356"/>
      <c r="BH76" s="356"/>
      <c r="BI76" s="356"/>
      <c r="BJ76" s="356"/>
      <c r="BK76" s="383"/>
      <c r="BL76" s="311"/>
      <c r="BM76" s="311"/>
      <c r="BN76" s="311"/>
      <c r="BO76" s="311"/>
      <c r="BP76" s="311"/>
      <c r="BQ76" s="311"/>
      <c r="BR76" s="311"/>
      <c r="BS76" s="311"/>
      <c r="BT76" s="311"/>
      <c r="BU76" s="311"/>
      <c r="BV76" s="311"/>
      <c r="BW76" s="311"/>
      <c r="BX76" s="311"/>
      <c r="BY76" s="311"/>
      <c r="BZ76" s="311"/>
      <c r="CA76" s="311"/>
      <c r="CB76" s="262"/>
      <c r="CC76" s="262"/>
      <c r="CD76" s="262"/>
      <c r="CE76" s="262"/>
      <c r="CF76" s="356"/>
      <c r="CG76" s="327"/>
      <c r="CH76" s="327"/>
    </row>
    <row r="77" spans="1:86" ht="21" customHeight="1" x14ac:dyDescent="0.25">
      <c r="A77" s="366"/>
      <c r="B77" s="366"/>
      <c r="C77" s="366"/>
      <c r="D77" s="366"/>
      <c r="E77" s="366"/>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U77" s="366"/>
      <c r="AV77" s="356"/>
      <c r="AW77" s="356"/>
      <c r="AX77" s="356"/>
      <c r="AY77" s="356"/>
      <c r="AZ77" s="356"/>
      <c r="BA77" s="311"/>
      <c r="BB77" s="311"/>
      <c r="BC77" s="311"/>
      <c r="BD77" s="311"/>
      <c r="BE77" s="356"/>
      <c r="BF77" s="356"/>
      <c r="BG77" s="356"/>
      <c r="BH77" s="356"/>
      <c r="BI77" s="356"/>
      <c r="BJ77" s="356"/>
      <c r="BK77" s="366"/>
      <c r="BL77" s="383"/>
      <c r="BM77" s="383"/>
      <c r="BN77" s="383"/>
      <c r="BO77" s="383"/>
      <c r="BP77" s="383"/>
      <c r="BQ77" s="383"/>
      <c r="BR77" s="311"/>
      <c r="BS77" s="311"/>
      <c r="BT77" s="383"/>
      <c r="BU77" s="383"/>
      <c r="BV77" s="383"/>
      <c r="BW77" s="383"/>
      <c r="BX77" s="383"/>
      <c r="BY77" s="383"/>
      <c r="BZ77" s="383"/>
      <c r="CA77" s="383"/>
      <c r="CB77" s="262"/>
      <c r="CC77" s="262"/>
      <c r="CD77" s="262"/>
      <c r="CE77" s="262"/>
      <c r="CF77" s="356"/>
      <c r="CG77" s="327"/>
      <c r="CH77" s="327"/>
    </row>
    <row r="78" spans="1:86" ht="21" customHeight="1" x14ac:dyDescent="0.25">
      <c r="A78" s="366"/>
      <c r="B78" s="366"/>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U78" s="366"/>
      <c r="AV78" s="356"/>
      <c r="AW78" s="356"/>
      <c r="AX78" s="356"/>
      <c r="AY78" s="356"/>
      <c r="AZ78" s="356"/>
      <c r="BA78" s="311"/>
      <c r="BB78" s="356"/>
      <c r="BC78" s="356"/>
      <c r="BD78" s="311"/>
      <c r="BE78" s="356"/>
      <c r="BF78" s="356"/>
      <c r="BG78" s="356"/>
      <c r="BH78" s="356"/>
      <c r="BI78" s="356"/>
      <c r="BJ78" s="356"/>
      <c r="BK78" s="383"/>
      <c r="BL78" s="311"/>
      <c r="BM78" s="311"/>
      <c r="BN78" s="311"/>
      <c r="BO78" s="311"/>
      <c r="BP78" s="311"/>
      <c r="BQ78" s="311"/>
      <c r="BR78" s="311"/>
      <c r="BS78" s="311"/>
      <c r="BT78" s="356"/>
      <c r="BU78" s="356"/>
      <c r="BV78" s="356"/>
      <c r="BW78" s="356"/>
      <c r="BX78" s="356"/>
      <c r="BY78" s="356"/>
      <c r="BZ78" s="356"/>
      <c r="CA78" s="356"/>
      <c r="CB78" s="356"/>
      <c r="CC78" s="356"/>
      <c r="CD78" s="356"/>
      <c r="CE78" s="356"/>
      <c r="CF78" s="356"/>
      <c r="CG78" s="334"/>
      <c r="CH78" s="327"/>
    </row>
    <row r="79" spans="1:86" ht="21" customHeight="1" x14ac:dyDescent="0.25">
      <c r="A79" s="366"/>
      <c r="B79" s="366"/>
      <c r="C79" s="366"/>
      <c r="D79" s="366"/>
      <c r="E79" s="366"/>
      <c r="F79" s="366"/>
      <c r="G79" s="366"/>
      <c r="H79" s="366"/>
      <c r="I79" s="366"/>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c r="AU79" s="366"/>
      <c r="AV79" s="356"/>
      <c r="AW79" s="356"/>
      <c r="AX79" s="356"/>
      <c r="AY79" s="356"/>
      <c r="AZ79" s="356"/>
      <c r="BA79" s="311"/>
      <c r="BB79" s="356"/>
      <c r="BC79" s="356"/>
      <c r="BD79" s="356"/>
      <c r="BE79" s="356"/>
      <c r="BF79" s="356"/>
      <c r="BG79" s="356"/>
      <c r="BH79" s="356"/>
      <c r="BI79" s="356"/>
      <c r="BJ79" s="356"/>
      <c r="BK79" s="383"/>
      <c r="BL79" s="311"/>
      <c r="BM79" s="311"/>
      <c r="BN79" s="311"/>
      <c r="BO79" s="311"/>
      <c r="BP79" s="311"/>
      <c r="BQ79" s="311"/>
      <c r="BR79" s="311"/>
      <c r="BS79" s="311"/>
      <c r="BT79" s="356"/>
      <c r="BU79" s="356"/>
      <c r="BV79" s="356"/>
      <c r="BW79" s="356"/>
      <c r="BX79" s="356"/>
      <c r="BY79" s="356"/>
      <c r="BZ79" s="356"/>
      <c r="CA79" s="356"/>
      <c r="CB79" s="356"/>
      <c r="CC79" s="356"/>
      <c r="CD79" s="356"/>
      <c r="CE79" s="356"/>
      <c r="CF79" s="327"/>
      <c r="CG79" s="334"/>
      <c r="CH79" s="327"/>
    </row>
    <row r="80" spans="1:86" ht="21" customHeight="1" x14ac:dyDescent="0.25">
      <c r="A80" s="366"/>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V80" s="355"/>
      <c r="AW80" s="355"/>
      <c r="AX80" s="355"/>
      <c r="AY80" s="355"/>
      <c r="AZ80" s="355"/>
      <c r="BA80" s="275"/>
      <c r="BB80" s="355"/>
      <c r="BC80" s="355"/>
      <c r="BD80" s="355"/>
      <c r="BE80" s="355"/>
      <c r="BF80" s="355"/>
      <c r="BG80" s="355"/>
      <c r="BH80" s="355"/>
      <c r="BI80" s="355"/>
      <c r="BJ80" s="355"/>
      <c r="BK80" s="366"/>
      <c r="BL80" s="366"/>
      <c r="BM80" s="366"/>
      <c r="BN80" s="366"/>
      <c r="BO80" s="366"/>
      <c r="BP80" s="366"/>
      <c r="BQ80" s="366"/>
      <c r="BR80" s="353"/>
      <c r="BS80" s="353"/>
      <c r="BT80" s="327"/>
      <c r="BU80" s="327"/>
      <c r="BV80" s="327"/>
      <c r="BW80" s="327"/>
      <c r="BX80" s="327"/>
      <c r="BY80" s="327"/>
      <c r="BZ80" s="327"/>
      <c r="CA80" s="327"/>
      <c r="CB80" s="327"/>
      <c r="CC80" s="327"/>
      <c r="CD80" s="327"/>
      <c r="CE80" s="327"/>
      <c r="CF80" s="327"/>
      <c r="CG80" s="334"/>
      <c r="CH80" s="327"/>
    </row>
    <row r="81" spans="1:76" ht="21" customHeight="1" x14ac:dyDescent="0.25">
      <c r="A81" s="366"/>
      <c r="B81" s="366"/>
      <c r="C81" s="366"/>
      <c r="D81" s="366"/>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366"/>
      <c r="AD81" s="366"/>
      <c r="AE81" s="366"/>
      <c r="AF81" s="366"/>
      <c r="AG81" s="366"/>
      <c r="AX81" s="228"/>
      <c r="AY81" s="228"/>
      <c r="AZ81" s="228"/>
      <c r="BB81" s="229"/>
      <c r="BC81" s="229"/>
      <c r="BD81" s="229"/>
      <c r="BT81" s="228"/>
      <c r="BX81" s="230"/>
    </row>
    <row r="82" spans="1:76" ht="21" customHeight="1" x14ac:dyDescent="0.25">
      <c r="A82" s="366"/>
      <c r="B82" s="366"/>
      <c r="C82" s="366"/>
      <c r="D82" s="366"/>
      <c r="E82" s="366"/>
      <c r="F82" s="366"/>
      <c r="G82" s="366"/>
      <c r="H82" s="366"/>
      <c r="I82" s="366"/>
      <c r="J82" s="366"/>
      <c r="K82" s="366"/>
      <c r="L82" s="366"/>
      <c r="M82" s="366"/>
      <c r="N82" s="366"/>
      <c r="O82" s="366"/>
      <c r="P82" s="366"/>
      <c r="Q82" s="366"/>
      <c r="R82" s="366"/>
      <c r="S82" s="366"/>
      <c r="T82" s="366"/>
      <c r="U82" s="366"/>
      <c r="V82" s="366"/>
      <c r="W82" s="366"/>
      <c r="X82" s="366"/>
      <c r="Y82" s="366"/>
      <c r="Z82" s="366"/>
      <c r="AA82" s="366"/>
      <c r="AB82" s="366"/>
      <c r="AC82" s="366"/>
      <c r="AD82" s="366"/>
      <c r="AE82" s="366"/>
      <c r="AF82" s="366"/>
      <c r="AG82" s="366"/>
    </row>
    <row r="83" spans="1:76" ht="21" customHeight="1" x14ac:dyDescent="0.25">
      <c r="A83" s="366"/>
      <c r="B83" s="366"/>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row>
    <row r="84" spans="1:76" ht="21" customHeight="1" x14ac:dyDescent="0.25">
      <c r="A84" s="366"/>
      <c r="B84" s="366"/>
      <c r="C84" s="366"/>
      <c r="D84" s="366"/>
      <c r="E84" s="366"/>
      <c r="F84" s="366"/>
      <c r="G84" s="366"/>
      <c r="H84" s="366"/>
      <c r="I84" s="366"/>
      <c r="J84" s="366"/>
      <c r="K84" s="366"/>
      <c r="L84" s="366"/>
      <c r="M84" s="366"/>
      <c r="N84" s="366"/>
      <c r="O84" s="366"/>
      <c r="P84" s="366"/>
      <c r="Q84" s="366"/>
      <c r="R84" s="366"/>
      <c r="S84" s="366"/>
      <c r="T84" s="366"/>
      <c r="U84" s="366"/>
      <c r="V84" s="366"/>
      <c r="W84" s="366"/>
      <c r="X84" s="366"/>
      <c r="Y84" s="366"/>
      <c r="Z84" s="366"/>
      <c r="AA84" s="366"/>
      <c r="AB84" s="366"/>
      <c r="AC84" s="366"/>
      <c r="AD84" s="366"/>
      <c r="AE84" s="366"/>
      <c r="AF84" s="366"/>
      <c r="AG84" s="366"/>
    </row>
    <row r="85" spans="1:76" ht="21" customHeight="1" x14ac:dyDescent="0.25">
      <c r="A85" s="366"/>
      <c r="B85" s="366"/>
      <c r="C85" s="366"/>
      <c r="D85" s="366"/>
      <c r="E85" s="366"/>
      <c r="F85" s="366"/>
      <c r="G85" s="366"/>
      <c r="H85" s="366"/>
      <c r="I85" s="366"/>
      <c r="J85" s="366"/>
      <c r="K85" s="366"/>
      <c r="L85" s="366"/>
      <c r="M85" s="366"/>
      <c r="N85" s="366"/>
      <c r="O85" s="366"/>
      <c r="P85" s="366"/>
      <c r="Q85" s="366"/>
      <c r="R85" s="366"/>
      <c r="S85" s="366"/>
      <c r="T85" s="366"/>
      <c r="U85" s="366"/>
      <c r="V85" s="366"/>
      <c r="W85" s="366"/>
      <c r="X85" s="366"/>
      <c r="Y85" s="366"/>
      <c r="Z85" s="366"/>
      <c r="AA85" s="366"/>
      <c r="AB85" s="366"/>
      <c r="AC85" s="366"/>
      <c r="AD85" s="366"/>
      <c r="AE85" s="366"/>
      <c r="AF85" s="366"/>
      <c r="AG85" s="366"/>
    </row>
    <row r="86" spans="1:76" ht="21" customHeight="1" x14ac:dyDescent="0.25">
      <c r="A86" s="366"/>
      <c r="B86" s="366"/>
      <c r="C86" s="366"/>
      <c r="D86" s="366"/>
      <c r="E86" s="366"/>
      <c r="F86" s="366"/>
      <c r="G86" s="366"/>
      <c r="H86" s="366"/>
      <c r="I86" s="366"/>
      <c r="J86" s="366"/>
      <c r="K86" s="366"/>
      <c r="L86" s="366"/>
      <c r="M86" s="366"/>
      <c r="N86" s="366"/>
      <c r="O86" s="366"/>
      <c r="P86" s="366"/>
      <c r="Q86" s="366"/>
      <c r="R86" s="366"/>
      <c r="S86" s="366"/>
      <c r="T86" s="366"/>
      <c r="U86" s="366"/>
      <c r="V86" s="366"/>
      <c r="W86" s="366"/>
      <c r="X86" s="366"/>
      <c r="Y86" s="366"/>
      <c r="Z86" s="366"/>
      <c r="AA86" s="366"/>
      <c r="AB86" s="366"/>
      <c r="AC86" s="366"/>
      <c r="AD86" s="366"/>
      <c r="AE86" s="366"/>
      <c r="AF86" s="366"/>
      <c r="AG86" s="366"/>
    </row>
    <row r="87" spans="1:76" ht="21" customHeight="1" x14ac:dyDescent="0.25">
      <c r="A87" s="366"/>
      <c r="B87" s="366"/>
      <c r="C87" s="366"/>
      <c r="D87" s="366"/>
      <c r="E87" s="366"/>
      <c r="F87" s="366"/>
      <c r="G87" s="366"/>
      <c r="H87" s="366"/>
      <c r="I87" s="366"/>
      <c r="J87" s="366"/>
      <c r="K87" s="366"/>
      <c r="L87" s="366"/>
      <c r="M87" s="366"/>
      <c r="N87" s="366"/>
      <c r="O87" s="366"/>
      <c r="P87" s="366"/>
      <c r="Q87" s="366"/>
      <c r="R87" s="366"/>
      <c r="S87" s="366"/>
      <c r="T87" s="366"/>
      <c r="U87" s="366"/>
      <c r="V87" s="366"/>
      <c r="W87" s="366"/>
      <c r="X87" s="366"/>
      <c r="Y87" s="366"/>
      <c r="Z87" s="366"/>
      <c r="AA87" s="366"/>
      <c r="AB87" s="366"/>
      <c r="AC87" s="366"/>
      <c r="AD87" s="366"/>
      <c r="AE87" s="366"/>
      <c r="AF87" s="366"/>
      <c r="AG87" s="366"/>
    </row>
    <row r="88" spans="1:76" ht="21" customHeight="1" x14ac:dyDescent="0.25">
      <c r="A88" s="366"/>
      <c r="B88" s="366"/>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row>
    <row r="89" spans="1:76" ht="21" customHeight="1" x14ac:dyDescent="0.25">
      <c r="A89" s="366"/>
      <c r="B89" s="366"/>
      <c r="C89" s="366"/>
      <c r="D89" s="366"/>
      <c r="E89" s="366"/>
      <c r="F89" s="366"/>
      <c r="G89" s="366"/>
      <c r="H89" s="366"/>
      <c r="I89" s="366"/>
      <c r="J89" s="366"/>
      <c r="K89" s="366"/>
      <c r="L89" s="366"/>
      <c r="M89" s="366"/>
      <c r="N89" s="366"/>
      <c r="O89" s="366"/>
      <c r="P89" s="366"/>
      <c r="Q89" s="366"/>
      <c r="R89" s="366"/>
      <c r="S89" s="366"/>
      <c r="T89" s="366"/>
      <c r="U89" s="366"/>
      <c r="V89" s="366"/>
      <c r="W89" s="366"/>
      <c r="X89" s="366"/>
      <c r="Y89" s="366"/>
      <c r="Z89" s="366"/>
      <c r="AA89" s="366"/>
      <c r="AB89" s="366"/>
      <c r="AC89" s="366"/>
      <c r="AD89" s="366"/>
      <c r="AE89" s="366"/>
      <c r="AF89" s="366"/>
      <c r="AG89" s="366"/>
    </row>
    <row r="90" spans="1:76" ht="21" customHeight="1" x14ac:dyDescent="0.25">
      <c r="A90" s="366"/>
      <c r="B90" s="366"/>
      <c r="C90" s="366"/>
      <c r="D90" s="366"/>
      <c r="E90" s="366"/>
      <c r="F90" s="366"/>
      <c r="G90" s="366"/>
      <c r="H90" s="366"/>
      <c r="I90" s="366"/>
      <c r="J90" s="366"/>
      <c r="K90" s="366"/>
      <c r="L90" s="366"/>
      <c r="M90" s="366"/>
      <c r="N90" s="366"/>
      <c r="O90" s="366"/>
      <c r="P90" s="366"/>
      <c r="Q90" s="366"/>
      <c r="R90" s="366"/>
      <c r="S90" s="366"/>
      <c r="T90" s="366"/>
      <c r="U90" s="366"/>
      <c r="V90" s="366"/>
      <c r="W90" s="366"/>
      <c r="X90" s="366"/>
      <c r="Y90" s="366"/>
      <c r="Z90" s="366"/>
      <c r="AA90" s="366"/>
      <c r="AB90" s="366"/>
      <c r="AC90" s="366"/>
      <c r="AD90" s="366"/>
      <c r="AE90" s="366"/>
      <c r="AF90" s="366"/>
      <c r="AG90" s="366"/>
    </row>
  </sheetData>
  <sheetProtection password="CD17" sheet="1" objects="1" scenarios="1" formatCells="0" selectLockedCells="1"/>
  <mergeCells count="308">
    <mergeCell ref="Q23:R23"/>
    <mergeCell ref="S23:T23"/>
    <mergeCell ref="U23:V23"/>
    <mergeCell ref="Q22:R22"/>
    <mergeCell ref="BL5:BM5"/>
    <mergeCell ref="AY10:AZ10"/>
    <mergeCell ref="BL14:BM14"/>
    <mergeCell ref="BL6:BM6"/>
    <mergeCell ref="BK13:BQ13"/>
    <mergeCell ref="BP6:BQ6"/>
    <mergeCell ref="AY12:AZ13"/>
    <mergeCell ref="BB12:BC13"/>
    <mergeCell ref="BL17:BM17"/>
    <mergeCell ref="BL18:BM18"/>
    <mergeCell ref="BN5:BO5"/>
    <mergeCell ref="BP5:BQ5"/>
    <mergeCell ref="BL21:BM21"/>
    <mergeCell ref="BN21:BO21"/>
    <mergeCell ref="U20:V20"/>
    <mergeCell ref="BN18:BO18"/>
    <mergeCell ref="BP18:BQ18"/>
    <mergeCell ref="AV10:AW10"/>
    <mergeCell ref="B15:J15"/>
    <mergeCell ref="K15:M15"/>
    <mergeCell ref="U15:V15"/>
    <mergeCell ref="AJ8:AQ10"/>
    <mergeCell ref="A11:AE14"/>
    <mergeCell ref="AV12:AW13"/>
    <mergeCell ref="B16:J16"/>
    <mergeCell ref="K18:M18"/>
    <mergeCell ref="B17:J17"/>
    <mergeCell ref="B18:J18"/>
    <mergeCell ref="S18:T18"/>
    <mergeCell ref="AJ18:AQ19"/>
    <mergeCell ref="AJ11:AQ12"/>
    <mergeCell ref="AJ15:AQ16"/>
    <mergeCell ref="S17:T17"/>
    <mergeCell ref="BS5:BZ5"/>
    <mergeCell ref="Z25:AG25"/>
    <mergeCell ref="W15:AG15"/>
    <mergeCell ref="W16:AG16"/>
    <mergeCell ref="W17:AG17"/>
    <mergeCell ref="W18:AG18"/>
    <mergeCell ref="W21:AG21"/>
    <mergeCell ref="BU7:BV7"/>
    <mergeCell ref="BW7:BX7"/>
    <mergeCell ref="AV9:AW9"/>
    <mergeCell ref="AY9:AZ9"/>
    <mergeCell ref="BU6:BV6"/>
    <mergeCell ref="BW6:BX6"/>
    <mergeCell ref="BY8:BZ8"/>
    <mergeCell ref="BY6:BZ6"/>
    <mergeCell ref="AV4:BC7"/>
    <mergeCell ref="BS6:BT6"/>
    <mergeCell ref="BS8:BT8"/>
    <mergeCell ref="BU8:BV8"/>
    <mergeCell ref="BW8:BX8"/>
    <mergeCell ref="BN6:BO6"/>
    <mergeCell ref="W20:AG20"/>
    <mergeCell ref="BS7:BT7"/>
    <mergeCell ref="BW15:BX15"/>
    <mergeCell ref="BS15:BT15"/>
    <mergeCell ref="BU15:BV15"/>
    <mergeCell ref="BE12:BF13"/>
    <mergeCell ref="BU14:BV14"/>
    <mergeCell ref="BW14:BX14"/>
    <mergeCell ref="BS13:BZ13"/>
    <mergeCell ref="BY14:BZ14"/>
    <mergeCell ref="BP14:BQ14"/>
    <mergeCell ref="BY15:BZ15"/>
    <mergeCell ref="BS14:BT14"/>
    <mergeCell ref="BP15:BQ15"/>
    <mergeCell ref="BL15:BM15"/>
    <mergeCell ref="BN15:BO15"/>
    <mergeCell ref="BN14:BO14"/>
    <mergeCell ref="BK11:CC12"/>
    <mergeCell ref="BY7:BZ7"/>
    <mergeCell ref="K16:M16"/>
    <mergeCell ref="S16:T16"/>
    <mergeCell ref="U16:V16"/>
    <mergeCell ref="Q17:R17"/>
    <mergeCell ref="Q18:R18"/>
    <mergeCell ref="Q16:R16"/>
    <mergeCell ref="U17:V17"/>
    <mergeCell ref="BP19:BQ19"/>
    <mergeCell ref="BW16:BX16"/>
    <mergeCell ref="BU16:BV16"/>
    <mergeCell ref="K17:M17"/>
    <mergeCell ref="N17:P17"/>
    <mergeCell ref="BN17:BO17"/>
    <mergeCell ref="BP17:BQ17"/>
    <mergeCell ref="N18:P18"/>
    <mergeCell ref="BL19:BM19"/>
    <mergeCell ref="U19:V19"/>
    <mergeCell ref="W19:AG19"/>
    <mergeCell ref="BY16:BZ16"/>
    <mergeCell ref="BL16:BM16"/>
    <mergeCell ref="BN16:BO16"/>
    <mergeCell ref="BP16:BQ16"/>
    <mergeCell ref="BS16:BT16"/>
    <mergeCell ref="BL25:BM25"/>
    <mergeCell ref="BS21:BT21"/>
    <mergeCell ref="BS20:BZ20"/>
    <mergeCell ref="BY21:BZ21"/>
    <mergeCell ref="BY23:BZ23"/>
    <mergeCell ref="BW21:BX21"/>
    <mergeCell ref="BY22:BZ22"/>
    <mergeCell ref="BS28:BT28"/>
    <mergeCell ref="BR19:BS19"/>
    <mergeCell ref="BW23:BX23"/>
    <mergeCell ref="BW22:BX22"/>
    <mergeCell ref="BW28:BX28"/>
    <mergeCell ref="BK27:BQ27"/>
    <mergeCell ref="BS23:BT23"/>
    <mergeCell ref="BU22:BV22"/>
    <mergeCell ref="BP21:BQ21"/>
    <mergeCell ref="BK20:BQ20"/>
    <mergeCell ref="BN19:BO19"/>
    <mergeCell ref="BS27:BZ27"/>
    <mergeCell ref="BU21:BV21"/>
    <mergeCell ref="BN25:BO25"/>
    <mergeCell ref="BP25:BQ25"/>
    <mergeCell ref="BS22:BT22"/>
    <mergeCell ref="BU23:BV23"/>
    <mergeCell ref="BD46:BE46"/>
    <mergeCell ref="G27:L27"/>
    <mergeCell ref="N27:S27"/>
    <mergeCell ref="AV46:AW46"/>
    <mergeCell ref="AX46:AY46"/>
    <mergeCell ref="AZ46:BA46"/>
    <mergeCell ref="BB46:BC46"/>
    <mergeCell ref="AK41:AO42"/>
    <mergeCell ref="AV45:BG45"/>
    <mergeCell ref="G35:L35"/>
    <mergeCell ref="AK38:AP39"/>
    <mergeCell ref="BW30:BX30"/>
    <mergeCell ref="BY30:BZ30"/>
    <mergeCell ref="BS29:BT29"/>
    <mergeCell ref="BU29:BV29"/>
    <mergeCell ref="BW29:BX29"/>
    <mergeCell ref="BY29:BZ29"/>
    <mergeCell ref="BS30:BT30"/>
    <mergeCell ref="BU30:BV30"/>
    <mergeCell ref="BY28:BZ28"/>
    <mergeCell ref="BU28:BV28"/>
    <mergeCell ref="R59:S59"/>
    <mergeCell ref="A55:T56"/>
    <mergeCell ref="C59:D59"/>
    <mergeCell ref="E59:M59"/>
    <mergeCell ref="N59:O59"/>
    <mergeCell ref="G30:L30"/>
    <mergeCell ref="T59:U59"/>
    <mergeCell ref="G43:L43"/>
    <mergeCell ref="N43:S43"/>
    <mergeCell ref="N34:S34"/>
    <mergeCell ref="G52:L52"/>
    <mergeCell ref="G53:L53"/>
    <mergeCell ref="G51:L51"/>
    <mergeCell ref="N51:S51"/>
    <mergeCell ref="N52:S52"/>
    <mergeCell ref="N53:S53"/>
    <mergeCell ref="N54:S54"/>
    <mergeCell ref="B58:O58"/>
    <mergeCell ref="P59:Q59"/>
    <mergeCell ref="U55:Y55"/>
    <mergeCell ref="U56:Y56"/>
    <mergeCell ref="G49:L49"/>
    <mergeCell ref="N49:S49"/>
    <mergeCell ref="G50:L50"/>
    <mergeCell ref="BP37:BQ37"/>
    <mergeCell ref="BL37:BM37"/>
    <mergeCell ref="N30:S30"/>
    <mergeCell ref="BL35:BM35"/>
    <mergeCell ref="G28:L28"/>
    <mergeCell ref="N28:S28"/>
    <mergeCell ref="G31:L31"/>
    <mergeCell ref="BN28:BO28"/>
    <mergeCell ref="G29:L29"/>
    <mergeCell ref="N29:S29"/>
    <mergeCell ref="BL28:BM28"/>
    <mergeCell ref="N35:S35"/>
    <mergeCell ref="G36:L36"/>
    <mergeCell ref="N36:S36"/>
    <mergeCell ref="G37:L37"/>
    <mergeCell ref="N37:S37"/>
    <mergeCell ref="BP28:BQ28"/>
    <mergeCell ref="BP32:BQ32"/>
    <mergeCell ref="BN32:BO32"/>
    <mergeCell ref="AJ33:AQ34"/>
    <mergeCell ref="AX52:AY52"/>
    <mergeCell ref="BN37:BO37"/>
    <mergeCell ref="T65:AA65"/>
    <mergeCell ref="T66:AA67"/>
    <mergeCell ref="N31:S31"/>
    <mergeCell ref="G32:L32"/>
    <mergeCell ref="N32:S32"/>
    <mergeCell ref="G33:L33"/>
    <mergeCell ref="N33:S33"/>
    <mergeCell ref="G34:L34"/>
    <mergeCell ref="BL34:BQ34"/>
    <mergeCell ref="T64:AA64"/>
    <mergeCell ref="R62:S62"/>
    <mergeCell ref="BP36:BQ36"/>
    <mergeCell ref="BP35:BQ35"/>
    <mergeCell ref="BN35:BO35"/>
    <mergeCell ref="AV51:BA51"/>
    <mergeCell ref="BN36:BO36"/>
    <mergeCell ref="E67:M67"/>
    <mergeCell ref="G38:L38"/>
    <mergeCell ref="N38:S38"/>
    <mergeCell ref="AV52:AW52"/>
    <mergeCell ref="BL32:BM32"/>
    <mergeCell ref="BL36:BM36"/>
    <mergeCell ref="C61:D61"/>
    <mergeCell ref="E61:M61"/>
    <mergeCell ref="N61:O61"/>
    <mergeCell ref="P61:Q61"/>
    <mergeCell ref="R61:S61"/>
    <mergeCell ref="P62:Q62"/>
    <mergeCell ref="C67:D67"/>
    <mergeCell ref="N67:O67"/>
    <mergeCell ref="C66:D66"/>
    <mergeCell ref="E66:M66"/>
    <mergeCell ref="N66:O66"/>
    <mergeCell ref="C62:D62"/>
    <mergeCell ref="C63:D63"/>
    <mergeCell ref="C64:D64"/>
    <mergeCell ref="E64:M64"/>
    <mergeCell ref="N64:O64"/>
    <mergeCell ref="C65:D65"/>
    <mergeCell ref="E65:M65"/>
    <mergeCell ref="N65:O65"/>
    <mergeCell ref="E63:M63"/>
    <mergeCell ref="N63:O63"/>
    <mergeCell ref="E62:M62"/>
    <mergeCell ref="N62:O62"/>
    <mergeCell ref="C60:D60"/>
    <mergeCell ref="E60:M60"/>
    <mergeCell ref="N60:O60"/>
    <mergeCell ref="P60:Q60"/>
    <mergeCell ref="R60:S60"/>
    <mergeCell ref="G39:L39"/>
    <mergeCell ref="N39:S39"/>
    <mergeCell ref="G40:L40"/>
    <mergeCell ref="N40:S40"/>
    <mergeCell ref="G41:L41"/>
    <mergeCell ref="N41:S41"/>
    <mergeCell ref="G42:L42"/>
    <mergeCell ref="N42:S42"/>
    <mergeCell ref="G44:L44"/>
    <mergeCell ref="N44:S44"/>
    <mergeCell ref="G45:L45"/>
    <mergeCell ref="N45:S45"/>
    <mergeCell ref="G54:L54"/>
    <mergeCell ref="G46:L46"/>
    <mergeCell ref="N46:S46"/>
    <mergeCell ref="G47:L47"/>
    <mergeCell ref="N47:S47"/>
    <mergeCell ref="G48:L48"/>
    <mergeCell ref="N48:S48"/>
    <mergeCell ref="N50:S50"/>
    <mergeCell ref="AJ30:AQ31"/>
    <mergeCell ref="G25:K26"/>
    <mergeCell ref="U18:V18"/>
    <mergeCell ref="L25:N26"/>
    <mergeCell ref="O25:S26"/>
    <mergeCell ref="T25:T26"/>
    <mergeCell ref="W23:AG23"/>
    <mergeCell ref="U21:V21"/>
    <mergeCell ref="N22:P22"/>
    <mergeCell ref="S22:T22"/>
    <mergeCell ref="U22:V22"/>
    <mergeCell ref="W22:AG22"/>
    <mergeCell ref="B22:J22"/>
    <mergeCell ref="K22:M22"/>
    <mergeCell ref="B23:J23"/>
    <mergeCell ref="AJ27:AQ28"/>
    <mergeCell ref="AJ21:AQ22"/>
    <mergeCell ref="AJ24:AQ25"/>
    <mergeCell ref="B21:J21"/>
    <mergeCell ref="K21:M21"/>
    <mergeCell ref="N21:P21"/>
    <mergeCell ref="Q21:R21"/>
    <mergeCell ref="S21:T21"/>
    <mergeCell ref="A3:AE4"/>
    <mergeCell ref="A6:AE7"/>
    <mergeCell ref="A9:AE10"/>
    <mergeCell ref="N16:P16"/>
    <mergeCell ref="B25:B26"/>
    <mergeCell ref="A25:A26"/>
    <mergeCell ref="C25:E26"/>
    <mergeCell ref="F25:F26"/>
    <mergeCell ref="N15:P15"/>
    <mergeCell ref="Q15:R15"/>
    <mergeCell ref="S15:T15"/>
    <mergeCell ref="G5:Z5"/>
    <mergeCell ref="B20:J20"/>
    <mergeCell ref="K20:M20"/>
    <mergeCell ref="N20:P20"/>
    <mergeCell ref="Q20:R20"/>
    <mergeCell ref="S20:T20"/>
    <mergeCell ref="B19:J19"/>
    <mergeCell ref="K19:M19"/>
    <mergeCell ref="N19:P19"/>
    <mergeCell ref="Q19:R19"/>
    <mergeCell ref="S19:T19"/>
    <mergeCell ref="K23:M23"/>
    <mergeCell ref="N23:P23"/>
  </mergeCells>
  <conditionalFormatting sqref="G27:L27">
    <cfRule type="expression" dxfId="223" priority="111" stopIfTrue="1">
      <formula>$Z$27=2</formula>
    </cfRule>
    <cfRule type="expression" dxfId="222" priority="112" stopIfTrue="1">
      <formula>$Z$27&lt;2</formula>
    </cfRule>
  </conditionalFormatting>
  <conditionalFormatting sqref="N27:S27">
    <cfRule type="expression" dxfId="221" priority="109" stopIfTrue="1">
      <formula>$AG$27=2</formula>
    </cfRule>
    <cfRule type="expression" dxfId="220" priority="110" stopIfTrue="1">
      <formula>$AG$27&lt;2</formula>
    </cfRule>
  </conditionalFormatting>
  <conditionalFormatting sqref="G28:L28">
    <cfRule type="expression" dxfId="219" priority="107" stopIfTrue="1">
      <formula>$AA$28=2</formula>
    </cfRule>
    <cfRule type="expression" dxfId="218" priority="108" stopIfTrue="1">
      <formula>$AA$28&lt;2</formula>
    </cfRule>
  </conditionalFormatting>
  <conditionalFormatting sqref="N28:S28">
    <cfRule type="expression" dxfId="217" priority="105" stopIfTrue="1">
      <formula>$AF$28=2</formula>
    </cfRule>
    <cfRule type="expression" dxfId="216" priority="106" stopIfTrue="1">
      <formula>$AF$28&lt;2</formula>
    </cfRule>
  </conditionalFormatting>
  <conditionalFormatting sqref="G29:L29">
    <cfRule type="expression" dxfId="215" priority="103" stopIfTrue="1">
      <formula>$AB$29=2</formula>
    </cfRule>
    <cfRule type="expression" dxfId="214" priority="104" stopIfTrue="1">
      <formula>$AB$29&lt;2</formula>
    </cfRule>
  </conditionalFormatting>
  <conditionalFormatting sqref="N29:S29">
    <cfRule type="expression" dxfId="213" priority="101" stopIfTrue="1">
      <formula>$AE$29=2</formula>
    </cfRule>
    <cfRule type="expression" dxfId="212" priority="102" stopIfTrue="1">
      <formula>$AE$29&lt;2</formula>
    </cfRule>
  </conditionalFormatting>
  <conditionalFormatting sqref="G30:L30">
    <cfRule type="expression" dxfId="211" priority="99" stopIfTrue="1">
      <formula>$AC$30=2</formula>
    </cfRule>
    <cfRule type="expression" dxfId="210" priority="100" stopIfTrue="1">
      <formula>$AC$30&lt;2</formula>
    </cfRule>
  </conditionalFormatting>
  <conditionalFormatting sqref="N30:S30">
    <cfRule type="expression" dxfId="209" priority="97" stopIfTrue="1">
      <formula>$AD$30=2</formula>
    </cfRule>
    <cfRule type="expression" dxfId="208" priority="98" stopIfTrue="1">
      <formula>$AD$30&lt;2</formula>
    </cfRule>
  </conditionalFormatting>
  <conditionalFormatting sqref="G31:L31">
    <cfRule type="expression" dxfId="207" priority="95" stopIfTrue="1">
      <formula>$Z$31=2</formula>
    </cfRule>
    <cfRule type="expression" dxfId="206" priority="96" stopIfTrue="1">
      <formula>$Z$31&lt;2</formula>
    </cfRule>
  </conditionalFormatting>
  <conditionalFormatting sqref="N31:S31">
    <cfRule type="expression" dxfId="205" priority="93" stopIfTrue="1">
      <formula>$AF$31=2</formula>
    </cfRule>
    <cfRule type="expression" dxfId="204" priority="94" stopIfTrue="1">
      <formula>$AF$31&lt;2</formula>
    </cfRule>
  </conditionalFormatting>
  <conditionalFormatting sqref="G32:L32">
    <cfRule type="expression" dxfId="203" priority="91" stopIfTrue="1">
      <formula>$AE$32=2</formula>
    </cfRule>
    <cfRule type="expression" dxfId="202" priority="92" stopIfTrue="1">
      <formula>$AE$32&lt;2</formula>
    </cfRule>
  </conditionalFormatting>
  <conditionalFormatting sqref="N32:S32">
    <cfRule type="expression" dxfId="201" priority="89" stopIfTrue="1">
      <formula>$AG$32=2</formula>
    </cfRule>
    <cfRule type="expression" dxfId="200" priority="90" stopIfTrue="1">
      <formula>$AG$32&lt;2</formula>
    </cfRule>
  </conditionalFormatting>
  <conditionalFormatting sqref="G33:L33">
    <cfRule type="expression" dxfId="199" priority="87" stopIfTrue="1">
      <formula>$AA$33=2</formula>
    </cfRule>
    <cfRule type="expression" dxfId="198" priority="88" stopIfTrue="1">
      <formula>$AA$33&lt;2</formula>
    </cfRule>
  </conditionalFormatting>
  <conditionalFormatting sqref="N33:S33">
    <cfRule type="expression" dxfId="197" priority="85" stopIfTrue="1">
      <formula>$AD$33=2</formula>
    </cfRule>
    <cfRule type="expression" dxfId="196" priority="86" stopIfTrue="1">
      <formula>$AD$33&lt;2</formula>
    </cfRule>
  </conditionalFormatting>
  <conditionalFormatting sqref="G34:L34">
    <cfRule type="expression" dxfId="195" priority="83" stopIfTrue="1">
      <formula>$AB$34=2</formula>
    </cfRule>
    <cfRule type="expression" dxfId="194" priority="84" stopIfTrue="1">
      <formula>$AB$34&lt;2</formula>
    </cfRule>
  </conditionalFormatting>
  <conditionalFormatting sqref="N34:S34">
    <cfRule type="expression" dxfId="193" priority="81" stopIfTrue="1">
      <formula>$AC$34=2</formula>
    </cfRule>
    <cfRule type="expression" dxfId="192" priority="82" stopIfTrue="1">
      <formula>$AC$34&lt;2</formula>
    </cfRule>
  </conditionalFormatting>
  <conditionalFormatting sqref="G35:L35">
    <cfRule type="expression" dxfId="191" priority="79" stopIfTrue="1">
      <formula>$Z$35=2</formula>
    </cfRule>
    <cfRule type="expression" dxfId="190" priority="80" stopIfTrue="1">
      <formula>$Z$35&lt;2</formula>
    </cfRule>
  </conditionalFormatting>
  <conditionalFormatting sqref="N35:S35">
    <cfRule type="expression" dxfId="189" priority="77" stopIfTrue="1">
      <formula>$AE$35=2</formula>
    </cfRule>
    <cfRule type="expression" dxfId="188" priority="78" stopIfTrue="1">
      <formula>$AE$35&lt;2</formula>
    </cfRule>
  </conditionalFormatting>
  <conditionalFormatting sqref="G36:L36">
    <cfRule type="expression" dxfId="187" priority="75" stopIfTrue="1">
      <formula>$AD$36=2</formula>
    </cfRule>
    <cfRule type="expression" dxfId="186" priority="76" stopIfTrue="1">
      <formula>$AD$36&lt;2</formula>
    </cfRule>
  </conditionalFormatting>
  <conditionalFormatting sqref="N36:S36">
    <cfRule type="expression" dxfId="185" priority="73" stopIfTrue="1">
      <formula>$AF$36=2</formula>
    </cfRule>
    <cfRule type="expression" dxfId="184" priority="74" stopIfTrue="1">
      <formula>$AF$36&lt;2</formula>
    </cfRule>
  </conditionalFormatting>
  <conditionalFormatting sqref="G37:L37">
    <cfRule type="expression" dxfId="183" priority="71" stopIfTrue="1">
      <formula>$AC$37=2</formula>
    </cfRule>
    <cfRule type="expression" dxfId="182" priority="72" stopIfTrue="1">
      <formula>$AC$37&lt;2</formula>
    </cfRule>
  </conditionalFormatting>
  <conditionalFormatting sqref="N37:S37">
    <cfRule type="expression" dxfId="181" priority="69" stopIfTrue="1">
      <formula>$AG$37=2</formula>
    </cfRule>
    <cfRule type="expression" dxfId="180" priority="70" stopIfTrue="1">
      <formula>$AG$37&lt;2</formula>
    </cfRule>
  </conditionalFormatting>
  <conditionalFormatting sqref="G38:L38">
    <cfRule type="expression" dxfId="179" priority="67" stopIfTrue="1">
      <formula>$AA$38=2</formula>
    </cfRule>
    <cfRule type="expression" dxfId="178" priority="68" stopIfTrue="1">
      <formula>$AA$38&lt;2</formula>
    </cfRule>
  </conditionalFormatting>
  <conditionalFormatting sqref="N38:S38">
    <cfRule type="expression" dxfId="177" priority="65" stopIfTrue="1">
      <formula>$AB$38=2</formula>
    </cfRule>
    <cfRule type="expression" dxfId="176" priority="66" stopIfTrue="1">
      <formula>$AB$38&lt;2</formula>
    </cfRule>
  </conditionalFormatting>
  <conditionalFormatting sqref="G39:L39">
    <cfRule type="expression" dxfId="175" priority="63" stopIfTrue="1">
      <formula>$Z$39=2</formula>
    </cfRule>
    <cfRule type="expression" dxfId="174" priority="64" stopIfTrue="1">
      <formula>$Z$39&lt;2</formula>
    </cfRule>
  </conditionalFormatting>
  <conditionalFormatting sqref="N39:S39">
    <cfRule type="expression" dxfId="173" priority="61" stopIfTrue="1">
      <formula>$AD$39=2</formula>
    </cfRule>
    <cfRule type="expression" dxfId="172" priority="62" stopIfTrue="1">
      <formula>$AD$39&lt;2</formula>
    </cfRule>
  </conditionalFormatting>
  <conditionalFormatting sqref="G40:L40">
    <cfRule type="expression" dxfId="171" priority="59" stopIfTrue="1">
      <formula>$AC$40=2</formula>
    </cfRule>
    <cfRule type="expression" dxfId="170" priority="60" stopIfTrue="1">
      <formula>$AC$40&lt;2</formula>
    </cfRule>
  </conditionalFormatting>
  <conditionalFormatting sqref="N40:S40">
    <cfRule type="expression" dxfId="169" priority="57" stopIfTrue="1">
      <formula>$AE$40=2</formula>
    </cfRule>
    <cfRule type="expression" dxfId="168" priority="58" stopIfTrue="1">
      <formula>$AE$40&lt;2</formula>
    </cfRule>
  </conditionalFormatting>
  <conditionalFormatting sqref="G41:L41">
    <cfRule type="expression" dxfId="167" priority="55" stopIfTrue="1">
      <formula>$AB$41=2</formula>
    </cfRule>
    <cfRule type="expression" dxfId="166" priority="56" stopIfTrue="1">
      <formula>$AB$41&lt;2</formula>
    </cfRule>
  </conditionalFormatting>
  <conditionalFormatting sqref="N41:S41">
    <cfRule type="expression" dxfId="165" priority="53" stopIfTrue="1">
      <formula>$AF$41=2</formula>
    </cfRule>
    <cfRule type="expression" dxfId="164" priority="54" stopIfTrue="1">
      <formula>$AF$41&lt;2</formula>
    </cfRule>
  </conditionalFormatting>
  <conditionalFormatting sqref="G42:L42">
    <cfRule type="expression" dxfId="163" priority="51" stopIfTrue="1">
      <formula>$AA$42=2</formula>
    </cfRule>
    <cfRule type="expression" dxfId="162" priority="52" stopIfTrue="1">
      <formula>$AA$42&lt;2</formula>
    </cfRule>
  </conditionalFormatting>
  <conditionalFormatting sqref="N42:S42">
    <cfRule type="expression" dxfId="161" priority="49" stopIfTrue="1">
      <formula>$AG$42=2</formula>
    </cfRule>
    <cfRule type="expression" dxfId="160" priority="50" stopIfTrue="1">
      <formula>$AG$42&lt;2</formula>
    </cfRule>
  </conditionalFormatting>
  <conditionalFormatting sqref="G43:L43">
    <cfRule type="expression" dxfId="159" priority="47" stopIfTrue="1">
      <formula>$Z$43=2</formula>
    </cfRule>
    <cfRule type="expression" dxfId="158" priority="48" stopIfTrue="1">
      <formula>$Z$43&lt;2</formula>
    </cfRule>
  </conditionalFormatting>
  <conditionalFormatting sqref="N43:S43">
    <cfRule type="expression" dxfId="157" priority="45" stopIfTrue="1">
      <formula>$AC$43=2</formula>
    </cfRule>
    <cfRule type="expression" dxfId="156" priority="46" stopIfTrue="1">
      <formula>$AC$43&lt;2</formula>
    </cfRule>
  </conditionalFormatting>
  <conditionalFormatting sqref="G44:L44">
    <cfRule type="expression" dxfId="155" priority="43" stopIfTrue="1">
      <formula>$AB$44=2</formula>
    </cfRule>
    <cfRule type="expression" dxfId="154" priority="44" stopIfTrue="1">
      <formula>$AB$44&lt;2</formula>
    </cfRule>
  </conditionalFormatting>
  <conditionalFormatting sqref="N44:S44">
    <cfRule type="expression" dxfId="153" priority="41" stopIfTrue="1">
      <formula>$AD$44=2</formula>
    </cfRule>
    <cfRule type="expression" dxfId="152" priority="42" stopIfTrue="1">
      <formula>$AD$44&lt;2</formula>
    </cfRule>
  </conditionalFormatting>
  <conditionalFormatting sqref="G45:L45">
    <cfRule type="expression" dxfId="151" priority="39" stopIfTrue="1">
      <formula>$AA$45=2</formula>
    </cfRule>
    <cfRule type="expression" dxfId="150" priority="40" stopIfTrue="1">
      <formula>$AA$45&lt;2</formula>
    </cfRule>
  </conditionalFormatting>
  <conditionalFormatting sqref="N45:S45">
    <cfRule type="expression" dxfId="149" priority="37" stopIfTrue="1">
      <formula>$AE$45=2</formula>
    </cfRule>
    <cfRule type="expression" dxfId="148" priority="38" stopIfTrue="1">
      <formula>$AE$45&lt;2</formula>
    </cfRule>
  </conditionalFormatting>
  <conditionalFormatting sqref="G46:L46">
    <cfRule type="expression" dxfId="147" priority="35" stopIfTrue="1">
      <formula>$AG$46=2</formula>
    </cfRule>
    <cfRule type="expression" dxfId="146" priority="36" stopIfTrue="1">
      <formula>$AF$46&lt;2</formula>
    </cfRule>
  </conditionalFormatting>
  <conditionalFormatting sqref="N46:S46">
    <cfRule type="expression" dxfId="145" priority="33" stopIfTrue="1">
      <formula>$AG$46=2</formula>
    </cfRule>
    <cfRule type="expression" dxfId="144" priority="34" stopIfTrue="1">
      <formula>$AG$46&lt;2</formula>
    </cfRule>
  </conditionalFormatting>
  <conditionalFormatting sqref="G47:L47">
    <cfRule type="expression" dxfId="143" priority="31" stopIfTrue="1">
      <formula>$Z$47=2</formula>
    </cfRule>
    <cfRule type="expression" dxfId="142" priority="32" stopIfTrue="1">
      <formula>$Z$47&lt;2</formula>
    </cfRule>
  </conditionalFormatting>
  <conditionalFormatting sqref="N47:S47">
    <cfRule type="expression" dxfId="141" priority="29" stopIfTrue="1">
      <formula>$AB$47=2</formula>
    </cfRule>
    <cfRule type="expression" dxfId="140" priority="30" stopIfTrue="1">
      <formula>$AB$47&lt;2</formula>
    </cfRule>
  </conditionalFormatting>
  <conditionalFormatting sqref="G48:L48">
    <cfRule type="expression" dxfId="139" priority="27" stopIfTrue="1">
      <formula>$AA$48=2</formula>
    </cfRule>
    <cfRule type="expression" dxfId="138" priority="28" stopIfTrue="1">
      <formula>$AA$48&lt;2</formula>
    </cfRule>
  </conditionalFormatting>
  <conditionalFormatting sqref="N48:S48">
    <cfRule type="expression" dxfId="137" priority="25" stopIfTrue="1">
      <formula>$AC$48=2</formula>
    </cfRule>
    <cfRule type="expression" dxfId="136" priority="26" stopIfTrue="1">
      <formula>$AC$48&lt;2</formula>
    </cfRule>
  </conditionalFormatting>
  <conditionalFormatting sqref="G49:L49">
    <cfRule type="expression" dxfId="135" priority="23" stopIfTrue="1">
      <formula>$AD$49=2</formula>
    </cfRule>
    <cfRule type="expression" dxfId="134" priority="24" stopIfTrue="1">
      <formula>$AD$49&lt;2</formula>
    </cfRule>
  </conditionalFormatting>
  <conditionalFormatting sqref="N49:S49">
    <cfRule type="expression" dxfId="133" priority="21" stopIfTrue="1">
      <formula>$AG$49=2</formula>
    </cfRule>
    <cfRule type="expression" dxfId="132" priority="22" stopIfTrue="1">
      <formula>$AG$49&lt;2</formula>
    </cfRule>
  </conditionalFormatting>
  <conditionalFormatting sqref="G50:L50">
    <cfRule type="expression" dxfId="131" priority="19" stopIfTrue="1">
      <formula>$AE$50=2</formula>
    </cfRule>
    <cfRule type="expression" dxfId="130" priority="20" stopIfTrue="1">
      <formula>$AE$50&lt;2</formula>
    </cfRule>
  </conditionalFormatting>
  <conditionalFormatting sqref="N50:S50">
    <cfRule type="expression" dxfId="129" priority="17" stopIfTrue="1">
      <formula>$AF$50=2</formula>
    </cfRule>
    <cfRule type="expression" dxfId="128" priority="18" stopIfTrue="1">
      <formula>$AF$50&lt;2</formula>
    </cfRule>
  </conditionalFormatting>
  <conditionalFormatting sqref="G51:L51">
    <cfRule type="expression" dxfId="127" priority="15" stopIfTrue="1">
      <formula>$Z$51=2</formula>
    </cfRule>
    <cfRule type="expression" dxfId="126" priority="16" stopIfTrue="1">
      <formula>$Z$51&lt;2</formula>
    </cfRule>
  </conditionalFormatting>
  <conditionalFormatting sqref="N51:S51">
    <cfRule type="expression" dxfId="125" priority="13" stopIfTrue="1">
      <formula>$AA$51=2</formula>
    </cfRule>
    <cfRule type="expression" dxfId="124" priority="14" stopIfTrue="1">
      <formula>$AA$51&lt;2</formula>
    </cfRule>
  </conditionalFormatting>
  <conditionalFormatting sqref="G52:L52">
    <cfRule type="expression" dxfId="123" priority="11" stopIfTrue="1">
      <formula>$AB$52=2</formula>
    </cfRule>
    <cfRule type="expression" dxfId="122" priority="12" stopIfTrue="1">
      <formula>$AB$52&lt;2</formula>
    </cfRule>
  </conditionalFormatting>
  <conditionalFormatting sqref="N52:S52">
    <cfRule type="expression" dxfId="121" priority="9" stopIfTrue="1">
      <formula>$AG$52=2</formula>
    </cfRule>
    <cfRule type="expression" dxfId="120" priority="10" stopIfTrue="1">
      <formula>$AG$52&lt;2</formula>
    </cfRule>
  </conditionalFormatting>
  <conditionalFormatting sqref="G53:L53">
    <cfRule type="expression" dxfId="119" priority="7" stopIfTrue="1">
      <formula>$AC$53=2</formula>
    </cfRule>
    <cfRule type="expression" dxfId="118" priority="8" stopIfTrue="1">
      <formula>$AC$53&lt;2</formula>
    </cfRule>
  </conditionalFormatting>
  <conditionalFormatting sqref="N53:S53">
    <cfRule type="expression" dxfId="117" priority="5" stopIfTrue="1">
      <formula>$AF$53=2</formula>
    </cfRule>
    <cfRule type="expression" dxfId="116" priority="6" stopIfTrue="1">
      <formula>$AF$53&lt;2</formula>
    </cfRule>
  </conditionalFormatting>
  <conditionalFormatting sqref="G54:L54">
    <cfRule type="expression" dxfId="115" priority="3" stopIfTrue="1">
      <formula>$AD$54=2</formula>
    </cfRule>
    <cfRule type="expression" dxfId="114" priority="4" stopIfTrue="1">
      <formula>$AD$54&lt;2</formula>
    </cfRule>
  </conditionalFormatting>
  <conditionalFormatting sqref="N54:S54">
    <cfRule type="expression" dxfId="113" priority="1" stopIfTrue="1">
      <formula>$AE$54=2</formula>
    </cfRule>
    <cfRule type="expression" dxfId="112" priority="2" stopIfTrue="1">
      <formula>$AE$54&lt;2</formula>
    </cfRule>
  </conditionalFormatting>
  <printOptions horizontalCentered="1" verticalCentered="1"/>
  <pageMargins left="0.19685039370078741" right="0.19685039370078741" top="0.15748031496062992" bottom="0.15748031496062992" header="0.31496062992125984" footer="0.31496062992125984"/>
  <pageSetup paperSize="9" scale="61"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B0F0"/>
  </sheetPr>
  <dimension ref="A1:CI90"/>
  <sheetViews>
    <sheetView showGridLines="0" topLeftCell="I39" zoomScale="83" zoomScaleNormal="83" workbookViewId="0">
      <selection activeCell="AG56" sqref="AG56"/>
    </sheetView>
  </sheetViews>
  <sheetFormatPr baseColWidth="10" defaultColWidth="5" defaultRowHeight="21" customHeight="1" x14ac:dyDescent="0.25"/>
  <cols>
    <col min="1" max="1" width="5" style="228"/>
    <col min="2" max="2" width="5.875" style="228" customWidth="1"/>
    <col min="3" max="5" width="3.125" style="228" customWidth="1"/>
    <col min="6" max="6" width="5" style="228"/>
    <col min="7" max="10" width="4.5" style="228" customWidth="1"/>
    <col min="11" max="12" width="5" style="228"/>
    <col min="13" max="13" width="2.375" style="228" customWidth="1"/>
    <col min="14" max="17" width="4.625" style="228" customWidth="1"/>
    <col min="18" max="25" width="5" style="228"/>
    <col min="26" max="33" width="4.5" style="228" customWidth="1"/>
    <col min="34" max="34" width="6.125" style="228" customWidth="1"/>
    <col min="35" max="35" width="1.625" style="228" customWidth="1"/>
    <col min="36" max="41" width="5" style="228"/>
    <col min="42" max="42" width="1.625" style="228" customWidth="1"/>
    <col min="43" max="43" width="3" style="228" customWidth="1"/>
    <col min="44" max="44" width="1.625" style="228" customWidth="1"/>
    <col min="45" max="49" width="5" style="228"/>
    <col min="50" max="52" width="5" style="229"/>
    <col min="53" max="71" width="5" style="228"/>
    <col min="72" max="72" width="5" style="230"/>
    <col min="73" max="16384" width="5" style="228"/>
  </cols>
  <sheetData>
    <row r="1" spans="1:86" ht="15.75" customHeight="1" x14ac:dyDescent="0.25">
      <c r="A1" s="224"/>
      <c r="B1" s="224"/>
      <c r="C1" s="224"/>
      <c r="D1" s="224"/>
      <c r="E1" s="225" t="str">
        <f>Prépa!$C$1</f>
        <v>FEDERATION FRANCAISE</v>
      </c>
      <c r="F1" s="226"/>
      <c r="G1" s="224"/>
      <c r="H1" s="224"/>
      <c r="I1" s="224"/>
      <c r="J1" s="224"/>
      <c r="K1" s="224"/>
      <c r="L1" s="224"/>
      <c r="M1" s="224"/>
      <c r="N1" s="224"/>
      <c r="O1" s="224"/>
      <c r="P1" s="224"/>
      <c r="Q1" s="224"/>
      <c r="R1" s="224"/>
      <c r="S1" s="224"/>
      <c r="T1" s="224"/>
      <c r="U1" s="224"/>
      <c r="V1" s="224"/>
      <c r="W1" s="224"/>
      <c r="X1" s="224"/>
      <c r="Y1" s="224"/>
      <c r="Z1" s="224"/>
      <c r="AA1" s="224"/>
      <c r="AB1" s="224"/>
      <c r="AC1" s="224"/>
      <c r="AD1" s="224"/>
      <c r="AE1" s="227"/>
      <c r="AF1" s="227"/>
      <c r="AG1" s="438" t="str">
        <f>IF(Prépa!$O$92&lt;&gt;0,"Saison "&amp;Prépa!$O$92,"")</f>
        <v>Saison 2017 - 2018</v>
      </c>
    </row>
    <row r="2" spans="1:86" ht="15.75" customHeight="1" x14ac:dyDescent="0.25">
      <c r="A2" s="224"/>
      <c r="B2" s="224"/>
      <c r="C2" s="224"/>
      <c r="D2" s="224"/>
      <c r="E2" s="225" t="str">
        <f>Prépa!$C$2</f>
        <v>HANDISPORT</v>
      </c>
      <c r="F2" s="226"/>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438" t="str">
        <f>IF(Prépa!$O$79&lt;&gt;0,Prépa!$O$79,"")</f>
        <v>2ème Tour</v>
      </c>
      <c r="AH2" s="231"/>
    </row>
    <row r="3" spans="1:86" ht="15.75" customHeight="1" thickBot="1" x14ac:dyDescent="0.3">
      <c r="A3" s="550" t="str">
        <f>IF(Prépa!$O$10&lt;&gt;0,Prépa!$O$10,"")&amp;IF(Prépa!$O$32&lt;&gt;""," - "&amp;Prépa!$O$32,"")</f>
        <v>Critérium Fédéral - Nat 2B Nord</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380"/>
      <c r="AG3" s="380"/>
      <c r="AH3" s="231"/>
    </row>
    <row r="4" spans="1:86" ht="15.75" customHeight="1" thickTop="1" x14ac:dyDescent="0.25">
      <c r="A4" s="550"/>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380"/>
      <c r="AG4" s="380"/>
      <c r="AH4" s="231"/>
      <c r="AV4" s="656">
        <f>A11</f>
        <v>0</v>
      </c>
      <c r="AW4" s="657"/>
      <c r="AX4" s="657"/>
      <c r="AY4" s="657"/>
      <c r="AZ4" s="657"/>
      <c r="BA4" s="657"/>
      <c r="BB4" s="657"/>
      <c r="BC4" s="658"/>
      <c r="BD4" s="229"/>
      <c r="BT4" s="228"/>
      <c r="BX4" s="230"/>
    </row>
    <row r="5" spans="1:86" ht="16.5" customHeight="1" x14ac:dyDescent="0.25">
      <c r="A5" s="224"/>
      <c r="B5" s="224"/>
      <c r="C5" s="224"/>
      <c r="D5" s="224"/>
      <c r="E5" s="224"/>
      <c r="F5" s="224"/>
      <c r="G5" s="560"/>
      <c r="H5" s="561"/>
      <c r="I5" s="561"/>
      <c r="J5" s="561"/>
      <c r="K5" s="561"/>
      <c r="L5" s="561"/>
      <c r="M5" s="561"/>
      <c r="N5" s="561"/>
      <c r="O5" s="561"/>
      <c r="P5" s="561"/>
      <c r="Q5" s="561"/>
      <c r="R5" s="561"/>
      <c r="S5" s="561"/>
      <c r="T5" s="561"/>
      <c r="U5" s="561"/>
      <c r="V5" s="561"/>
      <c r="W5" s="561"/>
      <c r="X5" s="561"/>
      <c r="Y5" s="561"/>
      <c r="Z5" s="561"/>
      <c r="AA5" s="224"/>
      <c r="AB5" s="224"/>
      <c r="AC5" s="224"/>
      <c r="AD5" s="224"/>
      <c r="AE5" s="224"/>
      <c r="AF5" s="224"/>
      <c r="AG5" s="224"/>
      <c r="AH5" s="231"/>
      <c r="AV5" s="659"/>
      <c r="AW5" s="660"/>
      <c r="AX5" s="660"/>
      <c r="AY5" s="660"/>
      <c r="AZ5" s="660"/>
      <c r="BA5" s="660"/>
      <c r="BB5" s="660"/>
      <c r="BC5" s="661"/>
      <c r="BD5" s="229"/>
      <c r="BL5" s="677" t="str">
        <f>IF($K$16&lt;&gt;"","Joueur 1","")</f>
        <v>Joueur 1</v>
      </c>
      <c r="BM5" s="677"/>
      <c r="BN5" s="682" t="str">
        <f>IF($K$17&lt;&gt;"","Joueur 2","")</f>
        <v>Joueur 2</v>
      </c>
      <c r="BO5" s="683"/>
      <c r="BP5" s="683" t="str">
        <f>IF($K$18&lt;&gt;"","Joueur 3","")</f>
        <v>Joueur 3</v>
      </c>
      <c r="BQ5" s="684"/>
      <c r="BR5" s="236"/>
      <c r="BS5" s="647" t="s">
        <v>99</v>
      </c>
      <c r="BT5" s="647"/>
      <c r="BU5" s="647"/>
      <c r="BV5" s="647"/>
      <c r="BW5" s="647"/>
      <c r="BX5" s="647"/>
      <c r="BY5" s="647"/>
      <c r="BZ5" s="647"/>
      <c r="CC5" s="446"/>
      <c r="CD5" s="446"/>
    </row>
    <row r="6" spans="1:86" ht="15.75" customHeight="1" thickBot="1" x14ac:dyDescent="0.5">
      <c r="A6" s="551" t="str">
        <f>IF(Prépa!$D$14&lt;&gt;0,Prépa!$D$14,"")&amp;IF(Prépa!$K$110&lt;&gt;0," - "&amp;Prépa!$K$110,"")</f>
        <v>TOURS - 10 Fevrier 2018</v>
      </c>
      <c r="B6" s="551"/>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379"/>
      <c r="AG6" s="379"/>
      <c r="AH6" s="231"/>
      <c r="AV6" s="659"/>
      <c r="AW6" s="660"/>
      <c r="AX6" s="660"/>
      <c r="AY6" s="660"/>
      <c r="AZ6" s="660"/>
      <c r="BA6" s="660"/>
      <c r="BB6" s="660"/>
      <c r="BC6" s="661"/>
      <c r="BD6" s="229"/>
      <c r="BK6" s="237" t="s">
        <v>143</v>
      </c>
      <c r="BL6" s="680">
        <f>IF($AB$55&lt;&gt;"",$AB$55,"")</f>
        <v>12</v>
      </c>
      <c r="BM6" s="680"/>
      <c r="BN6" s="666">
        <f>IF($AC$55&lt;&gt;"",$AC$55,"")</f>
        <v>13</v>
      </c>
      <c r="BO6" s="667"/>
      <c r="BP6" s="667">
        <f>IF($AD$55&lt;&gt;"",$AD$55,"")</f>
        <v>12</v>
      </c>
      <c r="BQ6" s="681"/>
      <c r="BR6" s="238"/>
      <c r="BS6" s="665"/>
      <c r="BT6" s="665"/>
      <c r="BU6" s="604" t="str">
        <f>IF($K$16&lt;&gt;"","Joueur 1","")</f>
        <v>Joueur 1</v>
      </c>
      <c r="BV6" s="605"/>
      <c r="BW6" s="603" t="str">
        <f>IF($K$17&lt;&gt;"","Joueur 2","")</f>
        <v>Joueur 2</v>
      </c>
      <c r="BX6" s="605"/>
      <c r="BY6" s="603" t="str">
        <f>IF($K$18&lt;&gt;"","Joueur 3","")</f>
        <v>Joueur 3</v>
      </c>
      <c r="BZ6" s="604"/>
      <c r="CC6" s="446"/>
      <c r="CD6" s="446"/>
    </row>
    <row r="7" spans="1:86" ht="15.75" customHeight="1" thickBot="1" x14ac:dyDescent="0.5">
      <c r="A7" s="55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379"/>
      <c r="AG7" s="379"/>
      <c r="AH7" s="231"/>
      <c r="AV7" s="662"/>
      <c r="AW7" s="663"/>
      <c r="AX7" s="663"/>
      <c r="AY7" s="663"/>
      <c r="AZ7" s="663"/>
      <c r="BA7" s="663"/>
      <c r="BB7" s="663"/>
      <c r="BC7" s="664"/>
      <c r="BD7" s="229"/>
      <c r="BS7" s="665" t="s">
        <v>88</v>
      </c>
      <c r="BT7" s="665"/>
      <c r="BU7" s="633">
        <f>IF($BL$6&lt;&gt;"",$BL$6,"")</f>
        <v>12</v>
      </c>
      <c r="BV7" s="634"/>
      <c r="BW7" s="635">
        <f>IF($BN$6&lt;&gt;"",$BN$6,"")</f>
        <v>13</v>
      </c>
      <c r="BX7" s="634"/>
      <c r="BY7" s="635">
        <f>IF($BP$6&lt;&gt;"",$BP$6,"")</f>
        <v>12</v>
      </c>
      <c r="BZ7" s="633"/>
      <c r="CA7" s="239" t="str">
        <f>IF($BU$8="?",COUNTIF($BU$7:$BZ$7,$BU$7),"")</f>
        <v/>
      </c>
      <c r="CB7" s="239" t="str">
        <f>IF($BW$8="?",COUNTIF($BU$7:$BZ$7,$BW$7),"")</f>
        <v/>
      </c>
      <c r="CC7" s="239" t="str">
        <f>IF($BY$8="?",COUNTIF($BU$7:$BZ$7,$BY$7),"")</f>
        <v/>
      </c>
      <c r="CD7" s="446"/>
      <c r="CH7" s="240"/>
    </row>
    <row r="8" spans="1:86" ht="15.75" customHeight="1" thickTop="1" x14ac:dyDescent="0.25">
      <c r="A8" s="224"/>
      <c r="B8" s="241"/>
      <c r="C8" s="241"/>
      <c r="D8" s="241"/>
      <c r="E8" s="241"/>
      <c r="F8" s="241"/>
      <c r="G8" s="241"/>
      <c r="H8" s="241"/>
      <c r="I8" s="241"/>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31"/>
      <c r="AI8" s="232"/>
      <c r="AJ8" s="669" t="s">
        <v>98</v>
      </c>
      <c r="AK8" s="669"/>
      <c r="AL8" s="669"/>
      <c r="AM8" s="669"/>
      <c r="AN8" s="669"/>
      <c r="AO8" s="669"/>
      <c r="AP8" s="669"/>
      <c r="AQ8" s="669"/>
      <c r="AR8" s="233"/>
      <c r="AX8" s="228"/>
      <c r="AY8" s="228"/>
      <c r="AZ8" s="228"/>
      <c r="BB8" s="229"/>
      <c r="BC8" s="229"/>
      <c r="BD8" s="229"/>
      <c r="BS8" s="665" t="s">
        <v>100</v>
      </c>
      <c r="BT8" s="665"/>
      <c r="BU8" s="632" t="str">
        <f>IF($BL$6&lt;&gt;"",IF($AY$10=$AV$10,IF($BU$7=$BW$7,"?",IF($BU$7=$BY$7,"?",RANK($BU$7,$BU$7:$BZ$7))),""),"")</f>
        <v/>
      </c>
      <c r="BV8" s="631"/>
      <c r="BW8" s="630" t="str">
        <f>IF($BN$6&lt;&gt;"",IF($AV$10=$AY$10,IF($BW$7=$BU$7,"?",IF($BW$7=$BY$7,"?",RANK($BW$7,$BU$7:$BZ$7))),""),"")</f>
        <v/>
      </c>
      <c r="BX8" s="631"/>
      <c r="BY8" s="630" t="str">
        <f>IF($BP$6&lt;&gt;"",IF($AV$10=$AY$10,IF($BY$7=$BU$7,"?",IF($BY$7=$BW$7,"?",RANK($BY$7,$BU$7:$BZ$7))),""),"")</f>
        <v/>
      </c>
      <c r="BZ8" s="632"/>
      <c r="CA8" s="239" t="str">
        <f>IF($BU$8&lt;&gt;"",SUM($CA$7:$CC$7),"")</f>
        <v/>
      </c>
      <c r="CD8" s="446"/>
    </row>
    <row r="9" spans="1:86" ht="15.75" customHeight="1" x14ac:dyDescent="0.25">
      <c r="A9" s="552" t="str">
        <f>IF(Prépa!$O$72&lt;&gt;"",Prépa!$O$72,"")</f>
        <v>OPEN Assis</v>
      </c>
      <c r="B9" s="552"/>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378"/>
      <c r="AG9" s="378"/>
      <c r="AH9" s="231"/>
      <c r="AI9" s="234"/>
      <c r="AJ9" s="670"/>
      <c r="AK9" s="670"/>
      <c r="AL9" s="670"/>
      <c r="AM9" s="670"/>
      <c r="AN9" s="670"/>
      <c r="AO9" s="670"/>
      <c r="AP9" s="670"/>
      <c r="AQ9" s="670"/>
      <c r="AR9" s="235"/>
      <c r="AV9" s="654" t="s">
        <v>101</v>
      </c>
      <c r="AW9" s="655"/>
      <c r="AX9" s="228"/>
      <c r="AY9" s="654" t="s">
        <v>102</v>
      </c>
      <c r="AZ9" s="655"/>
      <c r="BB9" s="229"/>
      <c r="BC9" s="229"/>
      <c r="BD9" s="229"/>
      <c r="BT9" s="228"/>
      <c r="BX9" s="230"/>
    </row>
    <row r="10" spans="1:86" ht="15.75" customHeight="1" thickBot="1" x14ac:dyDescent="0.3">
      <c r="A10" s="552"/>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378"/>
      <c r="AG10" s="378"/>
      <c r="AH10" s="231"/>
      <c r="AI10" s="234"/>
      <c r="AJ10" s="670"/>
      <c r="AK10" s="670"/>
      <c r="AL10" s="670"/>
      <c r="AM10" s="670"/>
      <c r="AN10" s="670"/>
      <c r="AO10" s="670"/>
      <c r="AP10" s="670"/>
      <c r="AQ10" s="670"/>
      <c r="AR10" s="235"/>
      <c r="AV10" s="678">
        <f>($K$19*($K$19-1)/2)</f>
        <v>78</v>
      </c>
      <c r="AW10" s="679"/>
      <c r="AX10" s="228"/>
      <c r="AY10" s="678">
        <f>SUM($AW$14:$AW$17)</f>
        <v>2</v>
      </c>
      <c r="AZ10" s="679"/>
      <c r="BB10" s="229"/>
      <c r="BC10" s="229"/>
      <c r="BD10" s="229"/>
      <c r="BT10" s="228"/>
      <c r="BX10" s="230"/>
    </row>
    <row r="11" spans="1:86" ht="15" customHeight="1" thickTop="1" x14ac:dyDescent="0.25">
      <c r="A11" s="671"/>
      <c r="B11" s="671"/>
      <c r="C11" s="671"/>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381"/>
      <c r="AG11" s="381"/>
      <c r="AH11" s="231"/>
      <c r="AI11" s="434"/>
      <c r="AJ11" s="572" t="s">
        <v>223</v>
      </c>
      <c r="AK11" s="572"/>
      <c r="AL11" s="572"/>
      <c r="AM11" s="572"/>
      <c r="AN11" s="572"/>
      <c r="AO11" s="572"/>
      <c r="AP11" s="572"/>
      <c r="AQ11" s="572"/>
      <c r="AR11" s="358"/>
      <c r="AV11" s="245"/>
      <c r="AW11" s="245"/>
      <c r="AX11" s="228"/>
      <c r="AY11" s="228"/>
      <c r="AZ11" s="228"/>
      <c r="BB11" s="229"/>
      <c r="BC11" s="229"/>
      <c r="BD11" s="229"/>
      <c r="BJ11" s="246"/>
      <c r="BK11" s="645" t="s">
        <v>103</v>
      </c>
      <c r="BL11" s="645"/>
      <c r="BM11" s="645"/>
      <c r="BN11" s="645"/>
      <c r="BO11" s="645"/>
      <c r="BP11" s="645"/>
      <c r="BQ11" s="645"/>
      <c r="BR11" s="645"/>
      <c r="BS11" s="645"/>
      <c r="BT11" s="645"/>
      <c r="BU11" s="645"/>
      <c r="BV11" s="645"/>
      <c r="BW11" s="645"/>
      <c r="BX11" s="645"/>
      <c r="BY11" s="645"/>
      <c r="BZ11" s="645"/>
      <c r="CA11" s="645"/>
      <c r="CB11" s="645"/>
      <c r="CC11" s="645"/>
      <c r="CD11" s="247"/>
      <c r="CE11" s="248"/>
      <c r="CF11" s="248"/>
      <c r="CG11" s="248"/>
      <c r="CH11" s="248"/>
    </row>
    <row r="12" spans="1:86" ht="15" customHeight="1" x14ac:dyDescent="0.25">
      <c r="A12" s="671"/>
      <c r="B12" s="671"/>
      <c r="C12" s="671"/>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381"/>
      <c r="AG12" s="381"/>
      <c r="AH12" s="231"/>
      <c r="AI12" s="435"/>
      <c r="AJ12" s="572"/>
      <c r="AK12" s="572"/>
      <c r="AL12" s="572"/>
      <c r="AM12" s="572"/>
      <c r="AN12" s="572"/>
      <c r="AO12" s="572"/>
      <c r="AP12" s="572"/>
      <c r="AQ12" s="572"/>
      <c r="AR12" s="358"/>
      <c r="AV12" s="672" t="s">
        <v>106</v>
      </c>
      <c r="AW12" s="673"/>
      <c r="AX12" s="355"/>
      <c r="AY12" s="672" t="s">
        <v>107</v>
      </c>
      <c r="AZ12" s="673"/>
      <c r="BA12" s="355"/>
      <c r="BB12" s="672" t="s">
        <v>108</v>
      </c>
      <c r="BC12" s="673"/>
      <c r="BD12" s="355"/>
      <c r="BE12" s="641" t="s">
        <v>126</v>
      </c>
      <c r="BF12" s="642"/>
      <c r="BJ12" s="249"/>
      <c r="BK12" s="646"/>
      <c r="BL12" s="646"/>
      <c r="BM12" s="646"/>
      <c r="BN12" s="646"/>
      <c r="BO12" s="646"/>
      <c r="BP12" s="646"/>
      <c r="BQ12" s="646"/>
      <c r="BR12" s="646"/>
      <c r="BS12" s="646"/>
      <c r="BT12" s="646"/>
      <c r="BU12" s="646"/>
      <c r="BV12" s="646"/>
      <c r="BW12" s="646"/>
      <c r="BX12" s="646"/>
      <c r="BY12" s="646"/>
      <c r="BZ12" s="646"/>
      <c r="CA12" s="646"/>
      <c r="CB12" s="646"/>
      <c r="CC12" s="646"/>
      <c r="CD12" s="250"/>
      <c r="CE12" s="248"/>
      <c r="CF12" s="248"/>
      <c r="CG12" s="248"/>
      <c r="CH12" s="248"/>
    </row>
    <row r="13" spans="1:86" ht="15" customHeight="1" x14ac:dyDescent="0.25">
      <c r="A13" s="671"/>
      <c r="B13" s="671"/>
      <c r="C13" s="671"/>
      <c r="D13" s="671"/>
      <c r="E13" s="671"/>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381"/>
      <c r="AG13" s="381"/>
      <c r="AH13" s="231"/>
      <c r="AI13" s="434"/>
      <c r="AJ13" s="357"/>
      <c r="AK13" s="357"/>
      <c r="AL13" s="357"/>
      <c r="AM13" s="357"/>
      <c r="AN13" s="357"/>
      <c r="AO13" s="357"/>
      <c r="AP13" s="357"/>
      <c r="AQ13" s="357"/>
      <c r="AR13" s="358"/>
      <c r="AV13" s="674"/>
      <c r="AW13" s="675"/>
      <c r="AX13" s="355"/>
      <c r="AY13" s="674"/>
      <c r="AZ13" s="675" t="b">
        <v>1</v>
      </c>
      <c r="BA13" s="355"/>
      <c r="BB13" s="674"/>
      <c r="BC13" s="675"/>
      <c r="BD13" s="355"/>
      <c r="BE13" s="643"/>
      <c r="BF13" s="644"/>
      <c r="BJ13" s="249"/>
      <c r="BK13" s="637" t="s">
        <v>104</v>
      </c>
      <c r="BL13" s="637"/>
      <c r="BM13" s="637"/>
      <c r="BN13" s="637"/>
      <c r="BO13" s="637"/>
      <c r="BP13" s="637"/>
      <c r="BQ13" s="637"/>
      <c r="BR13" s="446"/>
      <c r="BS13" s="637" t="s">
        <v>105</v>
      </c>
      <c r="BT13" s="637"/>
      <c r="BU13" s="637"/>
      <c r="BV13" s="637"/>
      <c r="BW13" s="637"/>
      <c r="BX13" s="637"/>
      <c r="BY13" s="637"/>
      <c r="BZ13" s="637"/>
      <c r="CA13" s="253"/>
      <c r="CB13" s="253"/>
      <c r="CC13" s="446"/>
      <c r="CD13" s="354"/>
      <c r="CE13" s="253"/>
      <c r="CF13" s="253"/>
      <c r="CG13" s="253"/>
      <c r="CH13" s="253"/>
    </row>
    <row r="14" spans="1:86" ht="21" customHeight="1" x14ac:dyDescent="0.25">
      <c r="A14" s="671"/>
      <c r="B14" s="671"/>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381"/>
      <c r="AG14" s="381"/>
      <c r="AI14" s="434"/>
      <c r="AJ14" s="357"/>
      <c r="AK14" s="357"/>
      <c r="AL14" s="357"/>
      <c r="AM14" s="357"/>
      <c r="AN14" s="357"/>
      <c r="AO14" s="357"/>
      <c r="AP14" s="357"/>
      <c r="AQ14" s="357"/>
      <c r="AR14" s="358"/>
      <c r="AV14" s="398" t="str">
        <f>IF(AND($C$27&lt;&gt;"",$E$27&lt;&gt;""),$C$27&amp;" - "&amp;$E$27,"")</f>
        <v>1 - 8</v>
      </c>
      <c r="AW14" s="445">
        <f>IF($Z$27&lt;&gt;"",1,0)</f>
        <v>1</v>
      </c>
      <c r="AX14" s="255"/>
      <c r="AY14" s="444">
        <f>IF($F$27="F",1,0)</f>
        <v>0</v>
      </c>
      <c r="AZ14" s="445">
        <f>IF($T$27="F",1,0)</f>
        <v>0</v>
      </c>
      <c r="BA14" s="256"/>
      <c r="BB14" s="444">
        <f>IF($AZ$14=1,3,IF($U$27&lt;&gt;"",COUNTIF($U$27:$Y$27,"&gt;=0"),0))</f>
        <v>3</v>
      </c>
      <c r="BC14" s="445">
        <f>IF($AY$14=1,3,IF($U$27&lt;&gt;"",COUNTIF($U$27:$Y$27,"&lt;0"),0))</f>
        <v>2</v>
      </c>
      <c r="BD14" s="256"/>
      <c r="BE14" s="444">
        <f>IF($AY$14=1,0,IF($AZ$14=1,2,IF($BB$14&lt;&gt;"",IF($BB$14=3,2,IF($BC$14=3,1,"")),"")))</f>
        <v>2</v>
      </c>
      <c r="BF14" s="445">
        <f>IF($AZ$14=1,0,IF($AY$14=1,2,IF($BC$14&lt;&gt;"",IF($BC$14=3,2,IF($BB$14=3,1,"")),"")))</f>
        <v>1</v>
      </c>
      <c r="BJ14" s="249"/>
      <c r="BK14" s="443"/>
      <c r="BL14" s="604" t="str">
        <f>IF($BU$8="?","joueur 1","")</f>
        <v/>
      </c>
      <c r="BM14" s="604"/>
      <c r="BN14" s="604" t="str">
        <f>IF($BW$8="?","joueur 2","")</f>
        <v/>
      </c>
      <c r="BO14" s="604"/>
      <c r="BP14" s="604" t="str">
        <f>IF($BY$8="?","joueur 3","")</f>
        <v/>
      </c>
      <c r="BQ14" s="604"/>
      <c r="BR14" s="446"/>
      <c r="BS14" s="604"/>
      <c r="BT14" s="604"/>
      <c r="BU14" s="605" t="str">
        <f>IF($K$16&lt;&gt;"","Joueur 1","")</f>
        <v>Joueur 1</v>
      </c>
      <c r="BV14" s="605"/>
      <c r="BW14" s="603" t="str">
        <f>IF($K$17&lt;&gt;"","Joueur 2","")</f>
        <v>Joueur 2</v>
      </c>
      <c r="BX14" s="604"/>
      <c r="BY14" s="603" t="str">
        <f>IF($K$18&lt;&gt;"","Joueur 3","")</f>
        <v>Joueur 3</v>
      </c>
      <c r="BZ14" s="604"/>
      <c r="CA14" s="253"/>
      <c r="CB14" s="253"/>
      <c r="CC14" s="446"/>
      <c r="CD14" s="354"/>
      <c r="CE14" s="253"/>
      <c r="CF14" s="253"/>
      <c r="CG14" s="253"/>
      <c r="CH14" s="253"/>
    </row>
    <row r="15" spans="1:86" ht="21" customHeight="1" x14ac:dyDescent="0.25">
      <c r="A15" s="257" t="s">
        <v>109</v>
      </c>
      <c r="B15" s="651" t="s">
        <v>110</v>
      </c>
      <c r="C15" s="652"/>
      <c r="D15" s="652"/>
      <c r="E15" s="652"/>
      <c r="F15" s="652"/>
      <c r="G15" s="652"/>
      <c r="H15" s="652"/>
      <c r="I15" s="652"/>
      <c r="J15" s="668"/>
      <c r="K15" s="651" t="s">
        <v>111</v>
      </c>
      <c r="L15" s="652"/>
      <c r="M15" s="668"/>
      <c r="N15" s="557" t="s">
        <v>221</v>
      </c>
      <c r="O15" s="558"/>
      <c r="P15" s="559"/>
      <c r="Q15" s="557" t="s">
        <v>213</v>
      </c>
      <c r="R15" s="559"/>
      <c r="S15" s="557" t="s">
        <v>214</v>
      </c>
      <c r="T15" s="559"/>
      <c r="U15" s="557" t="s">
        <v>220</v>
      </c>
      <c r="V15" s="559"/>
      <c r="W15" s="651" t="s">
        <v>112</v>
      </c>
      <c r="X15" s="652"/>
      <c r="Y15" s="652"/>
      <c r="Z15" s="652"/>
      <c r="AA15" s="652"/>
      <c r="AB15" s="652"/>
      <c r="AC15" s="652"/>
      <c r="AD15" s="652"/>
      <c r="AE15" s="652"/>
      <c r="AF15" s="652"/>
      <c r="AG15" s="653"/>
      <c r="AI15" s="434"/>
      <c r="AJ15" s="571" t="s">
        <v>255</v>
      </c>
      <c r="AK15" s="572"/>
      <c r="AL15" s="572"/>
      <c r="AM15" s="572"/>
      <c r="AN15" s="572"/>
      <c r="AO15" s="572"/>
      <c r="AP15" s="572"/>
      <c r="AQ15" s="572"/>
      <c r="AR15" s="358"/>
      <c r="AV15" s="444" t="str">
        <f>IF(AND($C$28&lt;&gt;"",$E$28&lt;&gt;""),$C$28&amp;" - "&amp;$E$28,"")</f>
        <v>2 - 7</v>
      </c>
      <c r="AW15" s="445">
        <f>IF($Z$28&lt;&gt;"",1,0)</f>
        <v>0</v>
      </c>
      <c r="AX15" s="259"/>
      <c r="AY15" s="403">
        <f>IF($F$28="F",1,0)</f>
        <v>1</v>
      </c>
      <c r="AZ15" s="404">
        <f>IF($T$28="F",1,0)</f>
        <v>0</v>
      </c>
      <c r="BA15" s="260"/>
      <c r="BB15" s="444">
        <f>IF($AZ$15=1,3,IF($U$28&lt;&gt;"",COUNTIF($U$28:$Y$28,"&gt;=0"),0))</f>
        <v>0</v>
      </c>
      <c r="BC15" s="445">
        <f>IF($AY$15=1,3,IF($U$28&lt;&gt;"",COUNTIF($U$28:$Y$28,"&lt;0"),0))</f>
        <v>3</v>
      </c>
      <c r="BD15" s="260"/>
      <c r="BE15" s="444">
        <f>IF($AY$15=1,0,IF($AZ$15=1,2,IF($BB$15&lt;&gt;"",IF($BB$15=3,2,IF($BC$15=3,1,"")),"")))</f>
        <v>0</v>
      </c>
      <c r="BF15" s="445">
        <f>IF($AZ$15=1,0,IF($AY$15=1,2,IF($BC$15&lt;&gt;"",IF($BC$15=3,2,IF($BB$15=3,1,"")),"")))</f>
        <v>2</v>
      </c>
      <c r="BJ15" s="249"/>
      <c r="BK15" s="443" t="str">
        <f>IF($BL$14&lt;&gt;"",IF($BU$7=$BW$7,"1 - 2",""),"")</f>
        <v/>
      </c>
      <c r="BL15" s="639" t="str">
        <f>IF($BK$15&lt;&gt;"",$BE$15,"")</f>
        <v/>
      </c>
      <c r="BM15" s="639"/>
      <c r="BN15" s="639" t="str">
        <f>IF($BK$15&lt;&gt;"",$BF$15,"")</f>
        <v/>
      </c>
      <c r="BO15" s="639"/>
      <c r="BP15" s="640"/>
      <c r="BQ15" s="640"/>
      <c r="BR15" s="446"/>
      <c r="BS15" s="604" t="s">
        <v>88</v>
      </c>
      <c r="BT15" s="604"/>
      <c r="BU15" s="634">
        <f>IF($BL$18="",$BU$7,($BU$7+($BL$18*0.1)))</f>
        <v>12</v>
      </c>
      <c r="BV15" s="634"/>
      <c r="BW15" s="635">
        <f>IF($BN$18="",$BW$7,($BW$7+($BN$18*0.1)))</f>
        <v>13</v>
      </c>
      <c r="BX15" s="633"/>
      <c r="BY15" s="635">
        <f>IF($BP$18="",$BY$7,($BY$7+($BP$18*0.1)))</f>
        <v>12</v>
      </c>
      <c r="BZ15" s="633"/>
      <c r="CA15" s="261" t="str">
        <f>IF($BU$16="?",COUNTIF($BU$15:$BZ$15,$BU$15),"")</f>
        <v/>
      </c>
      <c r="CB15" s="261" t="str">
        <f>IF($BW$16="?",COUNTIF($BU$15:$BZ$15,$BW$15),"")</f>
        <v/>
      </c>
      <c r="CC15" s="261" t="str">
        <f>IF($BY$16="?",COUNTIF($BU$15:$BZ$15,$BY$15),"")</f>
        <v/>
      </c>
      <c r="CD15" s="354"/>
      <c r="CE15" s="253"/>
      <c r="CF15" s="253"/>
      <c r="CG15" s="253"/>
      <c r="CH15" s="262"/>
    </row>
    <row r="16" spans="1:86" ht="21" customHeight="1" x14ac:dyDescent="0.25">
      <c r="A16" s="263">
        <v>1</v>
      </c>
      <c r="B16" s="562" t="str">
        <f>IF($K$16&lt;&gt;"",VLOOKUP($K$16,Liste!$C$30:$I$37,3,FALSE),"")</f>
        <v>PAPIRER Alan</v>
      </c>
      <c r="C16" s="562"/>
      <c r="D16" s="562"/>
      <c r="E16" s="562"/>
      <c r="F16" s="562"/>
      <c r="G16" s="562"/>
      <c r="H16" s="562"/>
      <c r="I16" s="562"/>
      <c r="J16" s="562"/>
      <c r="K16" s="563">
        <f>IF(Poules!$P34&lt;&gt;"",Poules!$P34,"")</f>
        <v>9</v>
      </c>
      <c r="L16" s="563"/>
      <c r="M16" s="564"/>
      <c r="N16" s="553">
        <f>IF($K$16&lt;&gt;"",VLOOKUP($K$16,Liste!$C$30:$I$37,2,FALSE),"")</f>
        <v>0</v>
      </c>
      <c r="O16" s="553"/>
      <c r="P16" s="553"/>
      <c r="Q16" s="562">
        <f>IF($K$16&lt;&gt;"",VLOOKUP($K$16,Liste!$C$30:$I$37,4,FALSE),"")</f>
        <v>1</v>
      </c>
      <c r="R16" s="562"/>
      <c r="S16" s="562" t="str">
        <f>IF($K$16&lt;&gt;"",VLOOKUP($K$16,Liste!$C$30:$I$37,5,FALSE),"")</f>
        <v>NE</v>
      </c>
      <c r="T16" s="562"/>
      <c r="U16" s="562">
        <f>IF($K$16&lt;&gt;"",VLOOKUP($K$16,Liste!$C$30:$I$37,6,FALSE),"")</f>
        <v>0</v>
      </c>
      <c r="V16" s="562"/>
      <c r="W16" s="579" t="str">
        <f>IF($K$16&lt;&gt;"",VLOOKUP($K$16,Liste!$C$30:$I$37,7,FALSE),"")</f>
        <v>MOULINS LES METZ HANDISPORT</v>
      </c>
      <c r="X16" s="580"/>
      <c r="Y16" s="580"/>
      <c r="Z16" s="580"/>
      <c r="AA16" s="580"/>
      <c r="AB16" s="580"/>
      <c r="AC16" s="580"/>
      <c r="AD16" s="580"/>
      <c r="AE16" s="580"/>
      <c r="AF16" s="580"/>
      <c r="AG16" s="581"/>
      <c r="AI16" s="434"/>
      <c r="AJ16" s="572"/>
      <c r="AK16" s="572"/>
      <c r="AL16" s="572"/>
      <c r="AM16" s="572"/>
      <c r="AN16" s="572"/>
      <c r="AO16" s="572"/>
      <c r="AP16" s="572"/>
      <c r="AQ16" s="572"/>
      <c r="AR16" s="358"/>
      <c r="AV16" s="444" t="str">
        <f>IF(AND(C29&lt;&gt;"",E29&lt;&gt;""),C29&amp;" - "&amp;E29,"")</f>
        <v>3 - 6</v>
      </c>
      <c r="AW16" s="445">
        <f>IF(AB29&lt;&gt;"",1,0)</f>
        <v>1</v>
      </c>
      <c r="AX16" s="266"/>
      <c r="AY16" s="403">
        <f>IF(F29="F",1,0)</f>
        <v>0</v>
      </c>
      <c r="AZ16" s="404">
        <f>IF(T29="F",1,0)</f>
        <v>0</v>
      </c>
      <c r="BA16" s="267"/>
      <c r="BB16" s="444">
        <f>IF(AZ16=1,3,IF(U29&lt;&gt;"",COUNTIF(U29:Y29,"&gt;=0"),0))</f>
        <v>3</v>
      </c>
      <c r="BC16" s="445">
        <f>IF(AY16=1,3,IF(U29&lt;&gt;"",COUNTIF(U29:Y29,"&lt;0"),0))</f>
        <v>1</v>
      </c>
      <c r="BD16" s="267"/>
      <c r="BE16" s="444">
        <f>IF(AY16=1,0,IF(AZ16=1,2,IF(BB16&lt;&gt;"",IF(BB16=3,2,IF(BC16=3,1,"")),"")))</f>
        <v>2</v>
      </c>
      <c r="BF16" s="445">
        <f>IF(AZ16=1,0,IF(AY16=1,2,IF(BC16&lt;&gt;"",IF(BC16=3,2,IF(BB16=3,1,"")),"")))</f>
        <v>1</v>
      </c>
      <c r="BJ16" s="249"/>
      <c r="BK16" s="443" t="str">
        <f>IF($BL$14&lt;&gt;"",IF($BU$7=$BY$7,"1 - 3",""),"")</f>
        <v/>
      </c>
      <c r="BL16" s="639" t="str">
        <f>IF($BK$16&lt;&gt;"",BE14,"")</f>
        <v/>
      </c>
      <c r="BM16" s="639"/>
      <c r="BN16" s="640"/>
      <c r="BO16" s="640"/>
      <c r="BP16" s="639" t="str">
        <f>IF($BK$16&lt;&gt;"",BF14,"")</f>
        <v/>
      </c>
      <c r="BQ16" s="639"/>
      <c r="BR16" s="446"/>
      <c r="BS16" s="604" t="s">
        <v>100</v>
      </c>
      <c r="BT16" s="604"/>
      <c r="BU16" s="631" t="str">
        <f>IF($BL$6&lt;&gt;"",IF($AV$10=$AY$10,IF($BU$15=$BW$15,"?",IF($BU$15=$BY$15,"?",RANK($BU$15,$BU$15:$BZ$15))),""),"")</f>
        <v/>
      </c>
      <c r="BV16" s="631"/>
      <c r="BW16" s="630" t="str">
        <f>IF($BN$6&lt;&gt;"",IF($AV$10=$AY$10,IF($BW$15=$BU$15,"?",IF($BW$15=$BY$15,"?",RANK($BW$15,$BU$15:$BZ$15))),""),"")</f>
        <v/>
      </c>
      <c r="BX16" s="632"/>
      <c r="BY16" s="630" t="str">
        <f>IF($BP$6&lt;&gt;"",IF($AV$10=$AY$10,IF($BY$15=$BU$15,"?",IF($BY$15=$BW$15,"?",RANK($BY$15,$BU$15:$BZ$15))),""),"")</f>
        <v/>
      </c>
      <c r="BZ16" s="632"/>
      <c r="CA16" s="268" t="str">
        <f>IF($BU$16&lt;&gt;"",SUM($CA$15:$CC$15),"")</f>
        <v/>
      </c>
      <c r="CB16" s="262"/>
      <c r="CC16" s="262"/>
      <c r="CD16" s="354"/>
      <c r="CE16" s="253"/>
      <c r="CF16" s="253"/>
      <c r="CG16" s="253"/>
      <c r="CH16" s="262"/>
    </row>
    <row r="17" spans="1:87" ht="21" customHeight="1" x14ac:dyDescent="0.25">
      <c r="A17" s="264">
        <v>2</v>
      </c>
      <c r="B17" s="562" t="str">
        <f>IF($K$17&lt;&gt;"",VLOOKUP($K$17,Liste!$C$30:$I$37,3,FALSE),"")</f>
        <v>HENOUX Frédéric</v>
      </c>
      <c r="C17" s="562"/>
      <c r="D17" s="562"/>
      <c r="E17" s="562"/>
      <c r="F17" s="562"/>
      <c r="G17" s="562"/>
      <c r="H17" s="562"/>
      <c r="I17" s="562"/>
      <c r="J17" s="562"/>
      <c r="K17" s="563">
        <f>IF(Poules!$P35&lt;&gt;"",Poules!$P35,"")</f>
        <v>16</v>
      </c>
      <c r="L17" s="563"/>
      <c r="M17" s="564"/>
      <c r="N17" s="553" t="str">
        <f>IF($K$17&lt;&gt;"",VLOOKUP($K$17,Liste!$C$30:$I$37,2,FALSE),"")</f>
        <v>WO</v>
      </c>
      <c r="O17" s="553"/>
      <c r="P17" s="553"/>
      <c r="Q17" s="562">
        <f>IF($K$17&lt;&gt;"",VLOOKUP($K$17,Liste!$C$30:$I$37,4,FALSE),"")</f>
        <v>5</v>
      </c>
      <c r="R17" s="562"/>
      <c r="S17" s="565" t="str">
        <f>IF($K$17&lt;&gt;"",VLOOKUP($K$17,Liste!$C$30:$I$37,5,FALSE),"")</f>
        <v>NE</v>
      </c>
      <c r="T17" s="565"/>
      <c r="U17" s="562">
        <f>IF($K$17&lt;&gt;"",VLOOKUP($K$17,Liste!$C$30:$I$37,6,FALSE),"")</f>
        <v>0</v>
      </c>
      <c r="V17" s="562"/>
      <c r="W17" s="579" t="str">
        <f>IF($K$17&lt;&gt;"",VLOOKUP($K$17,Liste!$C$30:$I$37,7,FALSE),"")</f>
        <v>CTT CHATEAU THIERRY</v>
      </c>
      <c r="X17" s="580"/>
      <c r="Y17" s="580"/>
      <c r="Z17" s="580"/>
      <c r="AA17" s="580"/>
      <c r="AB17" s="580"/>
      <c r="AC17" s="580"/>
      <c r="AD17" s="580"/>
      <c r="AE17" s="580"/>
      <c r="AF17" s="580"/>
      <c r="AG17" s="581"/>
      <c r="AI17" s="434"/>
      <c r="AJ17" s="357"/>
      <c r="AK17" s="357"/>
      <c r="AL17" s="357"/>
      <c r="AM17" s="357"/>
      <c r="AN17" s="357"/>
      <c r="AO17" s="357"/>
      <c r="AP17" s="357"/>
      <c r="AQ17" s="357"/>
      <c r="AR17" s="358"/>
      <c r="AV17" s="444" t="str">
        <f t="shared" ref="AV17:AV41" si="0">IF(AND(C30&lt;&gt;"",E30&lt;&gt;""),C30&amp;" - "&amp;E30,"")</f>
        <v>4 - 5</v>
      </c>
      <c r="AW17" s="445">
        <f t="shared" ref="AW17:AW41" si="1">IF(AB30&lt;&gt;"",1,0)</f>
        <v>0</v>
      </c>
      <c r="AX17" s="266"/>
      <c r="AY17" s="403">
        <f t="shared" ref="AY17:AY41" si="2">IF(F30="F",1,0)</f>
        <v>0</v>
      </c>
      <c r="AZ17" s="404">
        <f t="shared" ref="AZ17:AZ41" si="3">IF(T30="F",1,0)</f>
        <v>0</v>
      </c>
      <c r="BA17" s="267"/>
      <c r="BB17" s="444">
        <f t="shared" ref="BB17:BB41" si="4">IF(AZ17=1,3,IF(U30&lt;&gt;"",COUNTIF(U30:Y30,"&gt;=0"),0))</f>
        <v>3</v>
      </c>
      <c r="BC17" s="445">
        <f t="shared" ref="BC17:BC41" si="5">IF(AY17=1,3,IF(U30&lt;&gt;"",COUNTIF(U30:Y30,"&lt;0"),0))</f>
        <v>1</v>
      </c>
      <c r="BD17" s="267"/>
      <c r="BE17" s="444">
        <f t="shared" ref="BE17:BE41" si="6">IF(AY17=1,0,IF(AZ17=1,2,IF(BB17&lt;&gt;"",IF(BB17=3,2,IF(BC17=3,1,"")),"")))</f>
        <v>2</v>
      </c>
      <c r="BF17" s="445">
        <f t="shared" ref="BF17:BF41" si="7">IF(AZ17=1,0,IF(AY17=1,2,IF(BC17&lt;&gt;"",IF(BC17=3,2,IF(BB17=3,1,"")),"")))</f>
        <v>1</v>
      </c>
      <c r="BJ17" s="249"/>
      <c r="BK17" s="443" t="str">
        <f>IF($BN$14&lt;&gt;"",IF($BW$7=$BY$7,"2 - 3",""),"")</f>
        <v/>
      </c>
      <c r="BL17" s="640"/>
      <c r="BM17" s="640"/>
      <c r="BN17" s="639" t="str">
        <f>IF($BK$17&lt;&gt;"",BE16,"")</f>
        <v/>
      </c>
      <c r="BO17" s="639"/>
      <c r="BP17" s="639" t="str">
        <f>IF($BK$17&lt;&gt;"",BF16,"")</f>
        <v/>
      </c>
      <c r="BQ17" s="639"/>
      <c r="BR17" s="446"/>
      <c r="BS17" s="446"/>
      <c r="BT17" s="253"/>
      <c r="BU17" s="253"/>
      <c r="BV17" s="253"/>
      <c r="BW17" s="253"/>
      <c r="BX17" s="269"/>
      <c r="BY17" s="253"/>
      <c r="BZ17" s="253"/>
      <c r="CA17" s="253"/>
      <c r="CB17" s="253"/>
      <c r="CC17" s="253"/>
      <c r="CD17" s="270"/>
      <c r="CE17" s="253"/>
      <c r="CF17" s="253"/>
      <c r="CG17" s="253"/>
      <c r="CH17" s="253"/>
      <c r="CI17" s="271"/>
    </row>
    <row r="18" spans="1:87" ht="21" customHeight="1" x14ac:dyDescent="0.25">
      <c r="A18" s="264">
        <v>3</v>
      </c>
      <c r="B18" s="562" t="str">
        <f>IF($K$18&lt;&gt;"",VLOOKUP($K$18,Liste!$C$30:$I$37,3,FALSE),"")</f>
        <v>ADJAL Yorick</v>
      </c>
      <c r="C18" s="562"/>
      <c r="D18" s="562"/>
      <c r="E18" s="562"/>
      <c r="F18" s="562"/>
      <c r="G18" s="562"/>
      <c r="H18" s="562"/>
      <c r="I18" s="562"/>
      <c r="J18" s="562"/>
      <c r="K18" s="563">
        <f>IF(Poules!$P36&lt;&gt;"",Poules!$P36,"")</f>
        <v>11</v>
      </c>
      <c r="L18" s="563"/>
      <c r="M18" s="564"/>
      <c r="N18" s="553">
        <f>IF($K$18&lt;&gt;"",VLOOKUP($K$18,Liste!$C$30:$I$37,2,FALSE),"")</f>
        <v>0</v>
      </c>
      <c r="O18" s="553"/>
      <c r="P18" s="553"/>
      <c r="Q18" s="562">
        <f>IF($K$18&lt;&gt;"",VLOOKUP($K$18,Liste!$C$30:$I$37,4,FALSE),"")</f>
        <v>3</v>
      </c>
      <c r="R18" s="562"/>
      <c r="S18" s="565" t="str">
        <f>IF($K$18&lt;&gt;"",VLOOKUP($K$18,Liste!$C$30:$I$37,5,FALSE),"")</f>
        <v>NE</v>
      </c>
      <c r="T18" s="565"/>
      <c r="U18" s="562">
        <f>IF($K$18&lt;&gt;"",VLOOKUP($K$18,Liste!$C$30:$I$37,6,FALSE),"")</f>
        <v>0</v>
      </c>
      <c r="V18" s="562"/>
      <c r="W18" s="579" t="str">
        <f>IF($K$18&lt;&gt;"",VLOOKUP($K$18,Liste!$C$30:$I$37,7,FALSE),"")</f>
        <v>A. VOISINS TT</v>
      </c>
      <c r="X18" s="580"/>
      <c r="Y18" s="580"/>
      <c r="Z18" s="580"/>
      <c r="AA18" s="580"/>
      <c r="AB18" s="580"/>
      <c r="AC18" s="580"/>
      <c r="AD18" s="580"/>
      <c r="AE18" s="580"/>
      <c r="AF18" s="580"/>
      <c r="AG18" s="581"/>
      <c r="AI18" s="434"/>
      <c r="AJ18" s="571" t="s">
        <v>256</v>
      </c>
      <c r="AK18" s="572"/>
      <c r="AL18" s="572"/>
      <c r="AM18" s="572"/>
      <c r="AN18" s="572"/>
      <c r="AO18" s="572"/>
      <c r="AP18" s="572"/>
      <c r="AQ18" s="572"/>
      <c r="AR18" s="358"/>
      <c r="AV18" s="444" t="str">
        <f t="shared" si="0"/>
        <v>1 - 7</v>
      </c>
      <c r="AW18" s="445">
        <f t="shared" si="1"/>
        <v>0</v>
      </c>
      <c r="AX18" s="266"/>
      <c r="AY18" s="403">
        <f t="shared" si="2"/>
        <v>0</v>
      </c>
      <c r="AZ18" s="404">
        <f t="shared" si="3"/>
        <v>0</v>
      </c>
      <c r="BA18" s="267"/>
      <c r="BB18" s="444">
        <f t="shared" si="4"/>
        <v>3</v>
      </c>
      <c r="BC18" s="445">
        <f t="shared" si="5"/>
        <v>0</v>
      </c>
      <c r="BD18" s="267"/>
      <c r="BE18" s="444">
        <f t="shared" si="6"/>
        <v>2</v>
      </c>
      <c r="BF18" s="445">
        <f t="shared" si="7"/>
        <v>1</v>
      </c>
      <c r="BJ18" s="249"/>
      <c r="BK18" s="443" t="s">
        <v>114</v>
      </c>
      <c r="BL18" s="612" t="str">
        <f>IF($BL$14&lt;&gt;"",SUM($BL$15:$BM$16),"")</f>
        <v/>
      </c>
      <c r="BM18" s="612"/>
      <c r="BN18" s="612" t="str">
        <f>IF($BN$14&lt;&gt;"",SUM($BN$15:$BO$17),"")</f>
        <v/>
      </c>
      <c r="BO18" s="612"/>
      <c r="BP18" s="612" t="str">
        <f>IF($BP$14&lt;&gt;"",SUM($BP$15:$BQ$17),"")</f>
        <v/>
      </c>
      <c r="BQ18" s="612"/>
      <c r="BR18" s="366"/>
      <c r="BS18" s="366"/>
      <c r="BT18" s="253"/>
      <c r="BU18" s="253"/>
      <c r="BV18" s="253"/>
      <c r="BW18" s="253"/>
      <c r="BX18" s="253"/>
      <c r="BY18" s="253"/>
      <c r="BZ18" s="253"/>
      <c r="CA18" s="253"/>
      <c r="CB18" s="253"/>
      <c r="CC18" s="253"/>
      <c r="CD18" s="270"/>
      <c r="CE18" s="253"/>
      <c r="CF18" s="253"/>
      <c r="CG18" s="253"/>
      <c r="CH18" s="253"/>
      <c r="CI18" s="271"/>
    </row>
    <row r="19" spans="1:87" ht="21" customHeight="1" x14ac:dyDescent="0.25">
      <c r="A19" s="264">
        <v>4</v>
      </c>
      <c r="B19" s="562" t="str">
        <f>IF($K$19&lt;&gt;"",VLOOKUP($K$19,Liste!$C$30:$I$37,3,FALSE),"")</f>
        <v>KERGOSIEN Arnaud</v>
      </c>
      <c r="C19" s="562"/>
      <c r="D19" s="562"/>
      <c r="E19" s="562"/>
      <c r="F19" s="562"/>
      <c r="G19" s="562"/>
      <c r="H19" s="562"/>
      <c r="I19" s="562"/>
      <c r="J19" s="562"/>
      <c r="K19" s="563">
        <f>IF(Poules!$P37&lt;&gt;"",Poules!$P37,"")</f>
        <v>13</v>
      </c>
      <c r="L19" s="563"/>
      <c r="M19" s="564"/>
      <c r="N19" s="553">
        <f>IF($K$19&lt;&gt;"",VLOOKUP($K$19,Liste!$C$30:$I$37,2,FALSE),"")</f>
        <v>0</v>
      </c>
      <c r="O19" s="553"/>
      <c r="P19" s="553"/>
      <c r="Q19" s="562">
        <f>IF($K$19&lt;&gt;"",VLOOKUP($K$19,Liste!$C$30:$I$37,4,FALSE),"")</f>
        <v>3</v>
      </c>
      <c r="R19" s="562"/>
      <c r="S19" s="565" t="str">
        <f>IF($K$19&lt;&gt;"",VLOOKUP($K$19,Liste!$C$30:$I$37,5,FALSE),"")</f>
        <v>NO</v>
      </c>
      <c r="T19" s="565"/>
      <c r="U19" s="562">
        <f>IF($K$19&lt;&gt;"",VLOOKUP($K$19,Liste!$C$30:$I$37,6,FALSE),"")</f>
        <v>0</v>
      </c>
      <c r="V19" s="562"/>
      <c r="W19" s="579" t="str">
        <f>IF($K$19&lt;&gt;"",VLOOKUP($K$19,Liste!$C$30:$I$37,7,FALSE),"")</f>
        <v>F.O.L.C.L.O.</v>
      </c>
      <c r="X19" s="580"/>
      <c r="Y19" s="580"/>
      <c r="Z19" s="580"/>
      <c r="AA19" s="580"/>
      <c r="AB19" s="580"/>
      <c r="AC19" s="580"/>
      <c r="AD19" s="580"/>
      <c r="AE19" s="580"/>
      <c r="AF19" s="580"/>
      <c r="AG19" s="581"/>
      <c r="AH19" s="231"/>
      <c r="AI19" s="434"/>
      <c r="AJ19" s="572"/>
      <c r="AK19" s="572"/>
      <c r="AL19" s="572"/>
      <c r="AM19" s="572"/>
      <c r="AN19" s="572"/>
      <c r="AO19" s="572"/>
      <c r="AP19" s="572"/>
      <c r="AQ19" s="572"/>
      <c r="AR19" s="358"/>
      <c r="AV19" s="444" t="str">
        <f t="shared" si="0"/>
        <v>6 - 8</v>
      </c>
      <c r="AW19" s="445">
        <f t="shared" si="1"/>
        <v>0</v>
      </c>
      <c r="AX19" s="266"/>
      <c r="AY19" s="403">
        <f t="shared" si="2"/>
        <v>0</v>
      </c>
      <c r="AZ19" s="404">
        <f t="shared" si="3"/>
        <v>0</v>
      </c>
      <c r="BA19" s="267"/>
      <c r="BB19" s="444">
        <f t="shared" si="4"/>
        <v>3</v>
      </c>
      <c r="BC19" s="445">
        <f t="shared" si="5"/>
        <v>1</v>
      </c>
      <c r="BD19" s="267"/>
      <c r="BE19" s="444">
        <f t="shared" si="6"/>
        <v>2</v>
      </c>
      <c r="BF19" s="445">
        <f t="shared" si="7"/>
        <v>1</v>
      </c>
      <c r="BJ19" s="249"/>
      <c r="BK19" s="446"/>
      <c r="BL19" s="638"/>
      <c r="BM19" s="638"/>
      <c r="BN19" s="638"/>
      <c r="BO19" s="638"/>
      <c r="BP19" s="638"/>
      <c r="BQ19" s="638"/>
      <c r="BR19" s="638"/>
      <c r="BS19" s="638"/>
      <c r="BT19" s="253"/>
      <c r="BU19" s="253"/>
      <c r="BV19" s="253"/>
      <c r="BW19" s="253"/>
      <c r="BX19" s="253"/>
      <c r="BY19" s="253"/>
      <c r="BZ19" s="253"/>
      <c r="CA19" s="253"/>
      <c r="CB19" s="253"/>
      <c r="CC19" s="253"/>
      <c r="CD19" s="270"/>
      <c r="CE19" s="253"/>
      <c r="CF19" s="253"/>
      <c r="CG19" s="253"/>
      <c r="CH19" s="253"/>
    </row>
    <row r="20" spans="1:87" ht="21" customHeight="1" x14ac:dyDescent="0.25">
      <c r="A20" s="264">
        <v>5</v>
      </c>
      <c r="B20" s="562" t="str">
        <f>IF($K$20&lt;&gt;"",VLOOKUP($K$20,Liste!$C$30:$I$37,3,FALSE),"")</f>
        <v>BELTRAND Arnaud</v>
      </c>
      <c r="C20" s="562"/>
      <c r="D20" s="562"/>
      <c r="E20" s="562"/>
      <c r="F20" s="562"/>
      <c r="G20" s="562"/>
      <c r="H20" s="562"/>
      <c r="I20" s="562"/>
      <c r="J20" s="562"/>
      <c r="K20" s="563">
        <f>IF(Poules!$P38&lt;&gt;"",Poules!$P38,"")</f>
        <v>14</v>
      </c>
      <c r="L20" s="563"/>
      <c r="M20" s="564"/>
      <c r="N20" s="553">
        <f>IF($K$20&lt;&gt;"",VLOOKUP($K$20,Liste!$C$30:$I$37,2,FALSE),"")</f>
        <v>0</v>
      </c>
      <c r="O20" s="553"/>
      <c r="P20" s="553"/>
      <c r="Q20" s="562">
        <f>IF($K$20&lt;&gt;"",VLOOKUP($K$20,Liste!$C$30:$I$37,4,FALSE),"")</f>
        <v>4</v>
      </c>
      <c r="R20" s="562"/>
      <c r="S20" s="565" t="str">
        <f>IF($K$20&lt;&gt;"",VLOOKUP($K$20,Liste!$C$30:$I$37,5,FALSE),"")</f>
        <v>NO</v>
      </c>
      <c r="T20" s="565"/>
      <c r="U20" s="562">
        <f>IF($K$20&lt;&gt;"",VLOOKUP($K$20,Liste!$C$30:$I$37,6,FALSE),"")</f>
        <v>0</v>
      </c>
      <c r="V20" s="562"/>
      <c r="W20" s="579" t="str">
        <f>IF($K$20&lt;&gt;"",VLOOKUP($K$20,Liste!$C$30:$I$37,7,FALSE),"")</f>
        <v>TT JOUE LES TOURS</v>
      </c>
      <c r="X20" s="580"/>
      <c r="Y20" s="580"/>
      <c r="Z20" s="580"/>
      <c r="AA20" s="580"/>
      <c r="AB20" s="580"/>
      <c r="AC20" s="580"/>
      <c r="AD20" s="580"/>
      <c r="AE20" s="580"/>
      <c r="AF20" s="580"/>
      <c r="AG20" s="581"/>
      <c r="AH20" s="231"/>
      <c r="AI20" s="434"/>
      <c r="AJ20" s="436"/>
      <c r="AK20" s="437"/>
      <c r="AL20" s="437"/>
      <c r="AM20" s="437"/>
      <c r="AN20" s="357"/>
      <c r="AO20" s="437"/>
      <c r="AP20" s="437"/>
      <c r="AQ20" s="357"/>
      <c r="AR20" s="358"/>
      <c r="AV20" s="444" t="str">
        <f t="shared" si="0"/>
        <v>2 - 5</v>
      </c>
      <c r="AW20" s="445">
        <f t="shared" si="1"/>
        <v>0</v>
      </c>
      <c r="AX20" s="266"/>
      <c r="AY20" s="403">
        <f t="shared" si="2"/>
        <v>1</v>
      </c>
      <c r="AZ20" s="404">
        <f t="shared" si="3"/>
        <v>0</v>
      </c>
      <c r="BA20" s="267"/>
      <c r="BB20" s="444">
        <f t="shared" si="4"/>
        <v>0</v>
      </c>
      <c r="BC20" s="445">
        <f t="shared" si="5"/>
        <v>3</v>
      </c>
      <c r="BD20" s="267"/>
      <c r="BE20" s="444">
        <f t="shared" si="6"/>
        <v>0</v>
      </c>
      <c r="BF20" s="445">
        <f t="shared" si="7"/>
        <v>2</v>
      </c>
      <c r="BJ20" s="249"/>
      <c r="BK20" s="637" t="s">
        <v>122</v>
      </c>
      <c r="BL20" s="637"/>
      <c r="BM20" s="637"/>
      <c r="BN20" s="637"/>
      <c r="BO20" s="637"/>
      <c r="BP20" s="637"/>
      <c r="BQ20" s="637"/>
      <c r="BR20" s="446"/>
      <c r="BS20" s="637" t="s">
        <v>113</v>
      </c>
      <c r="BT20" s="637"/>
      <c r="BU20" s="637"/>
      <c r="BV20" s="637"/>
      <c r="BW20" s="637"/>
      <c r="BX20" s="637"/>
      <c r="BY20" s="637"/>
      <c r="BZ20" s="637"/>
      <c r="CA20" s="253"/>
      <c r="CB20" s="253"/>
      <c r="CC20" s="253"/>
      <c r="CD20" s="270"/>
      <c r="CE20" s="253"/>
      <c r="CF20" s="253"/>
      <c r="CG20" s="253"/>
      <c r="CH20" s="253"/>
    </row>
    <row r="21" spans="1:87" ht="21" customHeight="1" x14ac:dyDescent="0.25">
      <c r="A21" s="264">
        <v>6</v>
      </c>
      <c r="B21" s="562" t="str">
        <f>IF($K$21&lt;&gt;"",VLOOKUP($K$21,Liste!$C$30:$I$37,3,FALSE),"")</f>
        <v>SIREAU GOSSIAUX Florence</v>
      </c>
      <c r="C21" s="562"/>
      <c r="D21" s="562"/>
      <c r="E21" s="562"/>
      <c r="F21" s="562"/>
      <c r="G21" s="562"/>
      <c r="H21" s="562"/>
      <c r="I21" s="562"/>
      <c r="J21" s="562"/>
      <c r="K21" s="563">
        <f>IF(Poules!$P39&lt;&gt;"",Poules!$P39,"")</f>
        <v>12</v>
      </c>
      <c r="L21" s="563"/>
      <c r="M21" s="564"/>
      <c r="N21" s="553">
        <f>IF($K$21&lt;&gt;"",VLOOKUP($K$21,Liste!$C$30:$I$37,2,FALSE),"")</f>
        <v>0</v>
      </c>
      <c r="O21" s="553"/>
      <c r="P21" s="553"/>
      <c r="Q21" s="562">
        <f>IF($K$21&lt;&gt;"",VLOOKUP($K$21,Liste!$C$30:$I$37,4,FALSE),"")</f>
        <v>2</v>
      </c>
      <c r="R21" s="562"/>
      <c r="S21" s="565" t="str">
        <f>IF($K$21&lt;&gt;"",VLOOKUP($K$21,Liste!$C$30:$I$37,5,FALSE),"")</f>
        <v>NE</v>
      </c>
      <c r="T21" s="565"/>
      <c r="U21" s="562">
        <f>IF($K$21&lt;&gt;"",VLOOKUP($K$21,Liste!$C$30:$I$37,6,FALSE),"")</f>
        <v>0</v>
      </c>
      <c r="V21" s="562"/>
      <c r="W21" s="579" t="str">
        <f>IF($K$21&lt;&gt;"",VLOOKUP($K$21,Liste!$C$30:$I$37,7,FALSE),"")</f>
        <v>A. VOISINS TT</v>
      </c>
      <c r="X21" s="580"/>
      <c r="Y21" s="580"/>
      <c r="Z21" s="580"/>
      <c r="AA21" s="580"/>
      <c r="AB21" s="580"/>
      <c r="AC21" s="580"/>
      <c r="AD21" s="580"/>
      <c r="AE21" s="580"/>
      <c r="AF21" s="580"/>
      <c r="AG21" s="581"/>
      <c r="AH21" s="231"/>
      <c r="AI21" s="434"/>
      <c r="AJ21" s="571" t="s">
        <v>257</v>
      </c>
      <c r="AK21" s="572"/>
      <c r="AL21" s="572"/>
      <c r="AM21" s="572"/>
      <c r="AN21" s="572"/>
      <c r="AO21" s="572"/>
      <c r="AP21" s="572"/>
      <c r="AQ21" s="572"/>
      <c r="AR21" s="358"/>
      <c r="AV21" s="444" t="str">
        <f t="shared" si="0"/>
        <v>3 - 4</v>
      </c>
      <c r="AW21" s="445">
        <f t="shared" si="1"/>
        <v>1</v>
      </c>
      <c r="AX21" s="266"/>
      <c r="AY21" s="403">
        <f t="shared" si="2"/>
        <v>0</v>
      </c>
      <c r="AZ21" s="404">
        <f t="shared" si="3"/>
        <v>0</v>
      </c>
      <c r="BA21" s="267"/>
      <c r="BB21" s="444">
        <f t="shared" si="4"/>
        <v>1</v>
      </c>
      <c r="BC21" s="445">
        <f t="shared" si="5"/>
        <v>3</v>
      </c>
      <c r="BD21" s="267"/>
      <c r="BE21" s="444">
        <f t="shared" si="6"/>
        <v>1</v>
      </c>
      <c r="BF21" s="445">
        <f t="shared" si="7"/>
        <v>2</v>
      </c>
      <c r="BJ21" s="249"/>
      <c r="BK21" s="443"/>
      <c r="BL21" s="604" t="str">
        <f>IF(AND($BU$16="?",$CA$16=$CA$8),"joueur 1","")</f>
        <v/>
      </c>
      <c r="BM21" s="604"/>
      <c r="BN21" s="604" t="str">
        <f>IF(AND($BW$16="?",$CA$16=$CA$8),"joueur 2","")</f>
        <v/>
      </c>
      <c r="BO21" s="604"/>
      <c r="BP21" s="604" t="str">
        <f>IF(AND($BY$16="?",$CA$16=$CA$8),"joueur 3","")</f>
        <v/>
      </c>
      <c r="BQ21" s="604"/>
      <c r="BR21" s="446"/>
      <c r="BS21" s="604"/>
      <c r="BT21" s="604"/>
      <c r="BU21" s="605" t="str">
        <f>IF($K$16&lt;&gt;"","Joueur 1","")</f>
        <v>Joueur 1</v>
      </c>
      <c r="BV21" s="605"/>
      <c r="BW21" s="603" t="str">
        <f>IF($K$17&lt;&gt;"","Joueur 2","")</f>
        <v>Joueur 2</v>
      </c>
      <c r="BX21" s="604"/>
      <c r="BY21" s="603" t="str">
        <f>IF($K$18&lt;&gt;"","Joueur 3","")</f>
        <v>Joueur 3</v>
      </c>
      <c r="BZ21" s="604"/>
      <c r="CA21" s="253"/>
      <c r="CB21" s="253"/>
      <c r="CC21" s="446"/>
      <c r="CD21" s="354"/>
      <c r="CE21" s="253"/>
      <c r="CF21" s="253"/>
      <c r="CG21" s="253"/>
      <c r="CH21" s="262"/>
      <c r="CI21" s="271"/>
    </row>
    <row r="22" spans="1:87" ht="21" customHeight="1" x14ac:dyDescent="0.25">
      <c r="A22" s="264">
        <v>7</v>
      </c>
      <c r="B22" s="562" t="str">
        <f>IF($K$22&lt;&gt;"",VLOOKUP($K$22,Liste!$C$30:$I$37,3,FALSE),"")</f>
        <v>DUBOIS Gilles</v>
      </c>
      <c r="C22" s="562"/>
      <c r="D22" s="562"/>
      <c r="E22" s="562"/>
      <c r="F22" s="562"/>
      <c r="G22" s="562"/>
      <c r="H22" s="562"/>
      <c r="I22" s="562"/>
      <c r="J22" s="562"/>
      <c r="K22" s="563">
        <f>IF(Poules!$P40&lt;&gt;"",Poules!$P40,"")</f>
        <v>15</v>
      </c>
      <c r="L22" s="563"/>
      <c r="M22" s="564"/>
      <c r="N22" s="553">
        <f>IF($K$22&lt;&gt;"",VLOOKUP($K$22,Liste!$C$30:$I$37,2,FALSE),"")</f>
        <v>0</v>
      </c>
      <c r="O22" s="553"/>
      <c r="P22" s="553"/>
      <c r="Q22" s="562">
        <f>IF($K$22&lt;&gt;"",VLOOKUP($K$22,Liste!$C$30:$I$37,4,FALSE),"")</f>
        <v>3</v>
      </c>
      <c r="R22" s="562"/>
      <c r="S22" s="565" t="str">
        <f>IF($K$22&lt;&gt;"",VLOOKUP($K$22,Liste!$C$30:$I$37,5,FALSE),"")</f>
        <v>NO</v>
      </c>
      <c r="T22" s="565"/>
      <c r="U22" s="562">
        <f>IF($K$22&lt;&gt;"",VLOOKUP($K$22,Liste!$C$30:$I$37,6,FALSE),"")</f>
        <v>0</v>
      </c>
      <c r="V22" s="562"/>
      <c r="W22" s="579" t="str">
        <f>IF($K$22&lt;&gt;"",VLOOKUP($K$22,Liste!$C$30:$I$37,7,FALSE),"")</f>
        <v>LE MANS SARTHE TT</v>
      </c>
      <c r="X22" s="580"/>
      <c r="Y22" s="580"/>
      <c r="Z22" s="580"/>
      <c r="AA22" s="580"/>
      <c r="AB22" s="580"/>
      <c r="AC22" s="580"/>
      <c r="AD22" s="580"/>
      <c r="AE22" s="580"/>
      <c r="AF22" s="580"/>
      <c r="AG22" s="581"/>
      <c r="AH22" s="231"/>
      <c r="AI22" s="434"/>
      <c r="AJ22" s="572"/>
      <c r="AK22" s="572"/>
      <c r="AL22" s="572"/>
      <c r="AM22" s="572"/>
      <c r="AN22" s="572"/>
      <c r="AO22" s="572"/>
      <c r="AP22" s="572"/>
      <c r="AQ22" s="572"/>
      <c r="AR22" s="358"/>
      <c r="AV22" s="444" t="str">
        <f t="shared" si="0"/>
        <v>1 - 6</v>
      </c>
      <c r="AW22" s="445">
        <f t="shared" si="1"/>
        <v>0</v>
      </c>
      <c r="AX22" s="266"/>
      <c r="AY22" s="403">
        <f t="shared" si="2"/>
        <v>0</v>
      </c>
      <c r="AZ22" s="404">
        <f t="shared" si="3"/>
        <v>0</v>
      </c>
      <c r="BA22" s="267"/>
      <c r="BB22" s="444">
        <f t="shared" si="4"/>
        <v>1</v>
      </c>
      <c r="BC22" s="445">
        <f t="shared" si="5"/>
        <v>3</v>
      </c>
      <c r="BD22" s="267"/>
      <c r="BE22" s="444">
        <f t="shared" si="6"/>
        <v>1</v>
      </c>
      <c r="BF22" s="445">
        <f t="shared" si="7"/>
        <v>2</v>
      </c>
      <c r="BJ22" s="249"/>
      <c r="BK22" s="443" t="str">
        <f>IF($BL$21&lt;&gt;"",IF($BU$15=$BW$15,"1 - 2",""),"")</f>
        <v/>
      </c>
      <c r="BL22" s="279" t="str">
        <f>IF($BK$22&lt;&gt;"",$BB$15,"")</f>
        <v/>
      </c>
      <c r="BM22" s="279" t="str">
        <f>IF($BK$22&lt;&gt;"",$BC$15,"")</f>
        <v/>
      </c>
      <c r="BN22" s="279" t="str">
        <f>IF($BK$22&lt;&gt;"",$BC$15,"")</f>
        <v/>
      </c>
      <c r="BO22" s="279" t="str">
        <f>IF($BK$22&lt;&gt;"",$BB$15,"")</f>
        <v/>
      </c>
      <c r="BP22" s="280"/>
      <c r="BQ22" s="280"/>
      <c r="BR22" s="253"/>
      <c r="BS22" s="604" t="s">
        <v>88</v>
      </c>
      <c r="BT22" s="604"/>
      <c r="BU22" s="633">
        <f>IF($BL$25="",$BU$15,($BU$15+($BL$25*0.01)))</f>
        <v>12</v>
      </c>
      <c r="BV22" s="634"/>
      <c r="BW22" s="635">
        <f>IF($BN$25="",$BW$15,($BW$15+($BN$25*0.01)))</f>
        <v>13</v>
      </c>
      <c r="BX22" s="634"/>
      <c r="BY22" s="635">
        <f>IF($BP$25="",$BY$15,($BY$15+($BP$25*0.01)))</f>
        <v>12</v>
      </c>
      <c r="BZ22" s="633"/>
      <c r="CA22" s="261" t="str">
        <f>IF($BU$23="?",COUNTIF($BU$22:$BZ$22,$BU$22),"")</f>
        <v/>
      </c>
      <c r="CB22" s="261" t="str">
        <f>IF($BW$23="?",COUNTIF($BU$22:$BZ$22,$BW$22),"")</f>
        <v/>
      </c>
      <c r="CC22" s="261" t="str">
        <f>IF($BY$23="?",COUNTIF($BU$22:$BZ$22,$BY$22),"")</f>
        <v/>
      </c>
      <c r="CD22" s="270"/>
      <c r="CE22" s="253"/>
      <c r="CF22" s="253"/>
      <c r="CG22" s="253"/>
      <c r="CH22" s="253"/>
      <c r="CI22" s="271"/>
    </row>
    <row r="23" spans="1:87" ht="21" customHeight="1" thickBot="1" x14ac:dyDescent="0.3">
      <c r="A23" s="272">
        <v>8</v>
      </c>
      <c r="B23" s="582" t="str">
        <f>IF($K$23&lt;&gt;"",VLOOKUP($K$23,Liste!$C$30:$I$37,3,FALSE),"")</f>
        <v>HASLE Stéphane</v>
      </c>
      <c r="C23" s="582"/>
      <c r="D23" s="582"/>
      <c r="E23" s="582"/>
      <c r="F23" s="582"/>
      <c r="G23" s="582"/>
      <c r="H23" s="582"/>
      <c r="I23" s="582"/>
      <c r="J23" s="582"/>
      <c r="K23" s="566">
        <f>IF(Poules!$P41&lt;&gt;"",Poules!$P41,"")</f>
        <v>10</v>
      </c>
      <c r="L23" s="566"/>
      <c r="M23" s="567"/>
      <c r="N23" s="568">
        <f>IF($K$23&lt;&gt;"",VLOOKUP($K$23,Liste!$C$30:$I$37,2,FALSE),"")</f>
        <v>0</v>
      </c>
      <c r="O23" s="568"/>
      <c r="P23" s="568"/>
      <c r="Q23" s="582">
        <f>IF($K$23&lt;&gt;"",VLOOKUP($K$23,Liste!$C$30:$I$37,4,FALSE),"")</f>
        <v>5</v>
      </c>
      <c r="R23" s="582"/>
      <c r="S23" s="676" t="str">
        <f>IF($K$23&lt;&gt;"",VLOOKUP($K$23,Liste!$C$30:$I$37,5,FALSE),"")</f>
        <v>NO</v>
      </c>
      <c r="T23" s="676"/>
      <c r="U23" s="582">
        <f>IF($K$23&lt;&gt;"",VLOOKUP($K$23,Liste!$C$30:$I$37,6,FALSE),"")</f>
        <v>0</v>
      </c>
      <c r="V23" s="582"/>
      <c r="W23" s="576" t="str">
        <f>IF($K$23&lt;&gt;"",VLOOKUP($K$23,Liste!$C$30:$I$37,7,FALSE),"")</f>
        <v>THORIGNE-FOUILLARD TT</v>
      </c>
      <c r="X23" s="577"/>
      <c r="Y23" s="577"/>
      <c r="Z23" s="577"/>
      <c r="AA23" s="577"/>
      <c r="AB23" s="577"/>
      <c r="AC23" s="577"/>
      <c r="AD23" s="577"/>
      <c r="AE23" s="577"/>
      <c r="AF23" s="577"/>
      <c r="AG23" s="578"/>
      <c r="AH23" s="231"/>
      <c r="AI23" s="434"/>
      <c r="AJ23" s="357"/>
      <c r="AK23" s="357"/>
      <c r="AL23" s="357"/>
      <c r="AM23" s="357"/>
      <c r="AN23" s="357"/>
      <c r="AO23" s="357"/>
      <c r="AP23" s="357"/>
      <c r="AQ23" s="357"/>
      <c r="AR23" s="358"/>
      <c r="AV23" s="444" t="str">
        <f t="shared" si="0"/>
        <v>5 - 7</v>
      </c>
      <c r="AW23" s="445">
        <f t="shared" si="1"/>
        <v>0</v>
      </c>
      <c r="AX23" s="266"/>
      <c r="AY23" s="403">
        <f t="shared" si="2"/>
        <v>0</v>
      </c>
      <c r="AZ23" s="404">
        <f t="shared" si="3"/>
        <v>0</v>
      </c>
      <c r="BA23" s="267"/>
      <c r="BB23" s="444">
        <f t="shared" si="4"/>
        <v>3</v>
      </c>
      <c r="BC23" s="445">
        <f t="shared" si="5"/>
        <v>2</v>
      </c>
      <c r="BD23" s="267"/>
      <c r="BE23" s="444">
        <f t="shared" si="6"/>
        <v>2</v>
      </c>
      <c r="BF23" s="445">
        <f t="shared" si="7"/>
        <v>1</v>
      </c>
      <c r="BJ23" s="249"/>
      <c r="BK23" s="443" t="str">
        <f>IF($BL$21&lt;&gt;"",IF($BU$15=$BY$15,"1 - 3",""),"")</f>
        <v/>
      </c>
      <c r="BL23" s="279" t="str">
        <f>IF($BK$23&lt;&gt;"",BB14,"")</f>
        <v/>
      </c>
      <c r="BM23" s="279" t="str">
        <f>IF($BK$23&lt;&gt;"",BC14,"")</f>
        <v/>
      </c>
      <c r="BN23" s="280"/>
      <c r="BO23" s="280"/>
      <c r="BP23" s="279" t="str">
        <f>IF($BK$23&lt;&gt;"",BC14,"")</f>
        <v/>
      </c>
      <c r="BQ23" s="279" t="str">
        <f>IF($BK$23&lt;&gt;"",BB14,"")</f>
        <v/>
      </c>
      <c r="BR23" s="446"/>
      <c r="BS23" s="604" t="s">
        <v>100</v>
      </c>
      <c r="BT23" s="604"/>
      <c r="BU23" s="632" t="str">
        <f>IF($BL$6&lt;&gt;"",IF($AV$10=$AY$10,IF($BU$22=$BW$22,"?",IF($BU$22=$BY$22,"?",RANK($BU$22,$BU$22:$BZ$22))),""),"")</f>
        <v/>
      </c>
      <c r="BV23" s="631"/>
      <c r="BW23" s="630" t="str">
        <f>IF($BN$6&lt;&gt;"",IF($AV$10=$AY$10,IF($BW$22=$BU$22,"?",IF($BW$22=$BY$22,"?",RANK($BW$22,$BU$22:$BZ$22))),""),"")</f>
        <v/>
      </c>
      <c r="BX23" s="631"/>
      <c r="BY23" s="630" t="str">
        <f>IF($BP$6&lt;&gt;"",IF($AV$10=$AY$10,IF($BY$22=$BU$22,"?",IF($BY$22=$BW$22,"?",RANK($BY$22,$BU$22:$BZ$22))),""),"")</f>
        <v/>
      </c>
      <c r="BZ23" s="632"/>
      <c r="CA23" s="268" t="str">
        <f>IF($BU$23&lt;&gt;"",SUM($CA$22:$CC$22),"")</f>
        <v/>
      </c>
      <c r="CB23" s="262"/>
      <c r="CC23" s="262"/>
      <c r="CD23" s="354"/>
      <c r="CE23" s="253"/>
      <c r="CF23" s="253"/>
      <c r="CG23" s="253"/>
      <c r="CH23" s="253"/>
      <c r="CI23" s="271"/>
    </row>
    <row r="24" spans="1:87" ht="21" customHeight="1" thickTop="1" x14ac:dyDescent="0.25">
      <c r="K24" s="423">
        <f>COUNT(K16:M23)</f>
        <v>8</v>
      </c>
      <c r="AH24" s="231"/>
      <c r="AI24" s="434"/>
      <c r="AJ24" s="571" t="s">
        <v>258</v>
      </c>
      <c r="AK24" s="572"/>
      <c r="AL24" s="572"/>
      <c r="AM24" s="572"/>
      <c r="AN24" s="572"/>
      <c r="AO24" s="572"/>
      <c r="AP24" s="572"/>
      <c r="AQ24" s="572"/>
      <c r="AR24" s="358"/>
      <c r="AV24" s="444" t="str">
        <f t="shared" si="0"/>
        <v>4 - 8</v>
      </c>
      <c r="AW24" s="445">
        <f t="shared" si="1"/>
        <v>0</v>
      </c>
      <c r="AX24" s="266"/>
      <c r="AY24" s="403">
        <f t="shared" si="2"/>
        <v>0</v>
      </c>
      <c r="AZ24" s="404">
        <f t="shared" si="3"/>
        <v>0</v>
      </c>
      <c r="BA24" s="267"/>
      <c r="BB24" s="444">
        <f t="shared" si="4"/>
        <v>3</v>
      </c>
      <c r="BC24" s="445">
        <f t="shared" si="5"/>
        <v>0</v>
      </c>
      <c r="BD24" s="267"/>
      <c r="BE24" s="444">
        <f t="shared" si="6"/>
        <v>2</v>
      </c>
      <c r="BF24" s="445">
        <f t="shared" si="7"/>
        <v>1</v>
      </c>
      <c r="BJ24" s="249"/>
      <c r="BK24" s="443" t="str">
        <f>IF($BN$21&lt;&gt;"",IF($BW$15=$BY$15,"2 - 3",""),"")</f>
        <v/>
      </c>
      <c r="BL24" s="280"/>
      <c r="BM24" s="280"/>
      <c r="BN24" s="279" t="str">
        <f>IF($BK$24&lt;&gt;"",BB16,"")</f>
        <v/>
      </c>
      <c r="BO24" s="279" t="str">
        <f>IF($BK$24&lt;&gt;"",BC16,"")</f>
        <v/>
      </c>
      <c r="BP24" s="279" t="str">
        <f>IF($BK$24&lt;&gt;"",BC16,"")</f>
        <v/>
      </c>
      <c r="BQ24" s="279" t="str">
        <f>IF($BK$24&lt;&gt;"",BB16,"")</f>
        <v/>
      </c>
      <c r="BR24" s="446"/>
      <c r="BS24" s="446"/>
      <c r="BT24" s="253"/>
      <c r="BU24" s="253"/>
      <c r="BV24" s="253"/>
      <c r="BW24" s="253"/>
      <c r="BX24" s="253"/>
      <c r="BY24" s="253"/>
      <c r="BZ24" s="253"/>
      <c r="CA24" s="253"/>
      <c r="CB24" s="253"/>
      <c r="CC24" s="446"/>
      <c r="CD24" s="354"/>
      <c r="CE24" s="253"/>
      <c r="CF24" s="253"/>
      <c r="CG24" s="253"/>
      <c r="CH24" s="253"/>
      <c r="CI24" s="271"/>
    </row>
    <row r="25" spans="1:87" ht="21" customHeight="1" x14ac:dyDescent="0.25">
      <c r="A25" s="554" t="s">
        <v>5</v>
      </c>
      <c r="B25" s="554" t="s">
        <v>4</v>
      </c>
      <c r="C25" s="554" t="s">
        <v>18</v>
      </c>
      <c r="D25" s="554"/>
      <c r="E25" s="554"/>
      <c r="F25" s="555" t="s">
        <v>123</v>
      </c>
      <c r="G25" s="573" t="s">
        <v>95</v>
      </c>
      <c r="H25" s="574"/>
      <c r="I25" s="574"/>
      <c r="J25" s="574"/>
      <c r="K25" s="574"/>
      <c r="L25" s="574" t="s">
        <v>124</v>
      </c>
      <c r="M25" s="574"/>
      <c r="N25" s="574"/>
      <c r="O25" s="574" t="s">
        <v>96</v>
      </c>
      <c r="P25" s="574"/>
      <c r="Q25" s="574"/>
      <c r="R25" s="574"/>
      <c r="S25" s="575"/>
      <c r="T25" s="555" t="s">
        <v>123</v>
      </c>
      <c r="U25" s="276" t="s">
        <v>125</v>
      </c>
      <c r="V25" s="276"/>
      <c r="W25" s="276"/>
      <c r="X25" s="276"/>
      <c r="Y25" s="382"/>
      <c r="Z25" s="648" t="s">
        <v>126</v>
      </c>
      <c r="AA25" s="649"/>
      <c r="AB25" s="649"/>
      <c r="AC25" s="649"/>
      <c r="AD25" s="649"/>
      <c r="AE25" s="649"/>
      <c r="AF25" s="649"/>
      <c r="AG25" s="650"/>
      <c r="AH25" s="231"/>
      <c r="AI25" s="434"/>
      <c r="AJ25" s="572"/>
      <c r="AK25" s="572"/>
      <c r="AL25" s="572"/>
      <c r="AM25" s="572"/>
      <c r="AN25" s="572"/>
      <c r="AO25" s="572"/>
      <c r="AP25" s="572"/>
      <c r="AQ25" s="572"/>
      <c r="AR25" s="358"/>
      <c r="AV25" s="444" t="str">
        <f t="shared" si="0"/>
        <v>2 - 3</v>
      </c>
      <c r="AW25" s="445">
        <f t="shared" si="1"/>
        <v>1</v>
      </c>
      <c r="AX25" s="266"/>
      <c r="AY25" s="403">
        <f t="shared" si="2"/>
        <v>1</v>
      </c>
      <c r="AZ25" s="404">
        <f t="shared" si="3"/>
        <v>0</v>
      </c>
      <c r="BA25" s="267"/>
      <c r="BB25" s="444">
        <f t="shared" si="4"/>
        <v>0</v>
      </c>
      <c r="BC25" s="445">
        <f t="shared" si="5"/>
        <v>3</v>
      </c>
      <c r="BD25" s="267"/>
      <c r="BE25" s="444">
        <f t="shared" si="6"/>
        <v>0</v>
      </c>
      <c r="BF25" s="445">
        <f t="shared" si="7"/>
        <v>2</v>
      </c>
      <c r="BJ25" s="249"/>
      <c r="BK25" s="443" t="s">
        <v>114</v>
      </c>
      <c r="BL25" s="612" t="str">
        <f>IF($BL$21&lt;&gt;"",(SUM($BL$22:$BL$24)/SUM($BM$22:$BM$24)),"")</f>
        <v/>
      </c>
      <c r="BM25" s="612"/>
      <c r="BN25" s="612" t="str">
        <f>IF($BN$21&lt;&gt;"",(SUM($BN$22:$BN$24)/SUM($BO$22:$BO$24)),"")</f>
        <v/>
      </c>
      <c r="BO25" s="612"/>
      <c r="BP25" s="612" t="str">
        <f>IF($BP$21&lt;&gt;"",(SUM($BP$22:$BP$24)/SUM($BQ$22:$BQ$24)),"")</f>
        <v/>
      </c>
      <c r="BQ25" s="612"/>
      <c r="BR25" s="311"/>
      <c r="BS25" s="311"/>
      <c r="BT25" s="253"/>
      <c r="BU25" s="253"/>
      <c r="BV25" s="253"/>
      <c r="BW25" s="253"/>
      <c r="BX25" s="253"/>
      <c r="BY25" s="253"/>
      <c r="BZ25" s="253"/>
      <c r="CA25" s="253"/>
      <c r="CB25" s="253"/>
      <c r="CC25" s="253"/>
      <c r="CD25" s="270"/>
      <c r="CE25" s="253"/>
      <c r="CF25" s="253"/>
      <c r="CG25" s="253"/>
      <c r="CH25" s="253"/>
      <c r="CI25" s="271"/>
    </row>
    <row r="26" spans="1:87" ht="21" customHeight="1" x14ac:dyDescent="0.25">
      <c r="A26" s="554"/>
      <c r="B26" s="554"/>
      <c r="C26" s="554"/>
      <c r="D26" s="554"/>
      <c r="E26" s="554"/>
      <c r="F26" s="556"/>
      <c r="G26" s="557"/>
      <c r="H26" s="558"/>
      <c r="I26" s="558"/>
      <c r="J26" s="558"/>
      <c r="K26" s="558"/>
      <c r="L26" s="558"/>
      <c r="M26" s="558"/>
      <c r="N26" s="558"/>
      <c r="O26" s="558"/>
      <c r="P26" s="558"/>
      <c r="Q26" s="558"/>
      <c r="R26" s="558"/>
      <c r="S26" s="559"/>
      <c r="T26" s="556"/>
      <c r="U26" s="276">
        <v>1</v>
      </c>
      <c r="V26" s="276">
        <v>2</v>
      </c>
      <c r="W26" s="276">
        <v>3</v>
      </c>
      <c r="X26" s="276">
        <v>4</v>
      </c>
      <c r="Y26" s="382">
        <v>5</v>
      </c>
      <c r="Z26" s="409" t="s">
        <v>120</v>
      </c>
      <c r="AA26" s="276" t="s">
        <v>121</v>
      </c>
      <c r="AB26" s="276" t="s">
        <v>128</v>
      </c>
      <c r="AC26" s="276" t="s">
        <v>241</v>
      </c>
      <c r="AD26" s="276" t="s">
        <v>242</v>
      </c>
      <c r="AE26" s="276" t="s">
        <v>243</v>
      </c>
      <c r="AF26" s="276" t="s">
        <v>244</v>
      </c>
      <c r="AG26" s="281" t="s">
        <v>245</v>
      </c>
      <c r="AH26" s="231"/>
      <c r="AI26" s="434"/>
      <c r="AJ26" s="357"/>
      <c r="AK26" s="357"/>
      <c r="AL26" s="357"/>
      <c r="AM26" s="357"/>
      <c r="AN26" s="357"/>
      <c r="AO26" s="357"/>
      <c r="AP26" s="357"/>
      <c r="AQ26" s="357"/>
      <c r="AR26" s="358"/>
      <c r="AV26" s="444" t="str">
        <f t="shared" si="0"/>
        <v>1 - 5</v>
      </c>
      <c r="AW26" s="445">
        <f t="shared" si="1"/>
        <v>0</v>
      </c>
      <c r="AX26" s="266"/>
      <c r="AY26" s="403">
        <f t="shared" si="2"/>
        <v>0</v>
      </c>
      <c r="AZ26" s="404">
        <f t="shared" si="3"/>
        <v>0</v>
      </c>
      <c r="BA26" s="267"/>
      <c r="BB26" s="444">
        <f t="shared" si="4"/>
        <v>0</v>
      </c>
      <c r="BC26" s="445">
        <f t="shared" si="5"/>
        <v>3</v>
      </c>
      <c r="BD26" s="267"/>
      <c r="BE26" s="444">
        <f t="shared" si="6"/>
        <v>1</v>
      </c>
      <c r="BF26" s="445">
        <f t="shared" si="7"/>
        <v>2</v>
      </c>
      <c r="BJ26" s="249"/>
      <c r="BK26" s="253"/>
      <c r="BL26" s="253"/>
      <c r="BM26" s="253"/>
      <c r="BN26" s="253"/>
      <c r="BO26" s="253"/>
      <c r="BP26" s="253"/>
      <c r="BQ26" s="253"/>
      <c r="BR26" s="311"/>
      <c r="BS26" s="311"/>
      <c r="BT26" s="253"/>
      <c r="BU26" s="253"/>
      <c r="BV26" s="253"/>
      <c r="BW26" s="253"/>
      <c r="BX26" s="253"/>
      <c r="BY26" s="253"/>
      <c r="BZ26" s="253"/>
      <c r="CA26" s="253"/>
      <c r="CB26" s="253"/>
      <c r="CC26" s="253"/>
      <c r="CD26" s="270"/>
      <c r="CE26" s="253"/>
      <c r="CF26" s="253"/>
      <c r="CG26" s="253"/>
      <c r="CH26" s="253"/>
    </row>
    <row r="27" spans="1:87" ht="21" customHeight="1" x14ac:dyDescent="0.25">
      <c r="A27" s="265">
        <f>IF(Prépa!$AE$6&lt;&gt;"",Prépa!$AE$6,"")</f>
        <v>5</v>
      </c>
      <c r="B27" s="286" t="str">
        <f>IF(Prépa!$AD$6&lt;&gt;"",Prépa!$AD$6,"")</f>
        <v>9h30</v>
      </c>
      <c r="C27" s="287">
        <f>IF($K$16&lt;&gt;"",$A$16,"")</f>
        <v>1</v>
      </c>
      <c r="D27" s="288" t="s">
        <v>129</v>
      </c>
      <c r="E27" s="289">
        <f>IF($K$23&lt;&gt;"",$A$23,"")</f>
        <v>8</v>
      </c>
      <c r="F27" s="441"/>
      <c r="G27" s="579" t="str">
        <f>IF($C27&lt;&gt;"",VLOOKUP($C27,$A$16:$J$23,2,FALSE),"")</f>
        <v>PAPIRER Alan</v>
      </c>
      <c r="H27" s="580"/>
      <c r="I27" s="580"/>
      <c r="J27" s="580"/>
      <c r="K27" s="580"/>
      <c r="L27" s="580"/>
      <c r="M27" s="288" t="s">
        <v>129</v>
      </c>
      <c r="N27" s="569" t="str">
        <f>IF($E27&lt;&gt;"",VLOOKUP($E27,$A$16:$J$23,2,FALSE),"")</f>
        <v>HASLE Stéphane</v>
      </c>
      <c r="O27" s="569"/>
      <c r="P27" s="569"/>
      <c r="Q27" s="569"/>
      <c r="R27" s="569"/>
      <c r="S27" s="570"/>
      <c r="T27" s="440"/>
      <c r="U27" s="292">
        <v>-8</v>
      </c>
      <c r="V27" s="293">
        <v>7</v>
      </c>
      <c r="W27" s="293">
        <v>-7</v>
      </c>
      <c r="X27" s="293">
        <v>10</v>
      </c>
      <c r="Y27" s="407">
        <v>9</v>
      </c>
      <c r="Z27" s="410">
        <f>IF($AY14=1,0,IF($AZ14=1,2,IF($BB14&lt;&gt;"",IF($BB14=3,2,IF($BC14=3,1,"")),"")))</f>
        <v>2</v>
      </c>
      <c r="AA27" s="392"/>
      <c r="AB27" s="392"/>
      <c r="AC27" s="392"/>
      <c r="AD27" s="392"/>
      <c r="AE27" s="392"/>
      <c r="AF27" s="392"/>
      <c r="AG27" s="295">
        <f>IF($AZ14=1,0,IF($AY14=1,2,IF($BC14&lt;&gt;"",IF($BC14=3,2,IF($BB14=3,1,"")),"")))</f>
        <v>1</v>
      </c>
      <c r="AH27" s="231"/>
      <c r="AI27" s="434"/>
      <c r="AJ27" s="571" t="s">
        <v>259</v>
      </c>
      <c r="AK27" s="572"/>
      <c r="AL27" s="572"/>
      <c r="AM27" s="572"/>
      <c r="AN27" s="572"/>
      <c r="AO27" s="572"/>
      <c r="AP27" s="572"/>
      <c r="AQ27" s="572"/>
      <c r="AR27" s="358"/>
      <c r="AV27" s="444" t="str">
        <f t="shared" si="0"/>
        <v>4 - 6</v>
      </c>
      <c r="AW27" s="445">
        <f t="shared" si="1"/>
        <v>0</v>
      </c>
      <c r="AX27" s="266"/>
      <c r="AY27" s="403">
        <f t="shared" si="2"/>
        <v>0</v>
      </c>
      <c r="AZ27" s="404">
        <f t="shared" si="3"/>
        <v>0</v>
      </c>
      <c r="BA27" s="267"/>
      <c r="BB27" s="444">
        <f t="shared" si="4"/>
        <v>2</v>
      </c>
      <c r="BC27" s="445">
        <f t="shared" si="5"/>
        <v>3</v>
      </c>
      <c r="BD27" s="267"/>
      <c r="BE27" s="444">
        <f t="shared" si="6"/>
        <v>1</v>
      </c>
      <c r="BF27" s="445">
        <f t="shared" si="7"/>
        <v>2</v>
      </c>
      <c r="BJ27" s="249"/>
      <c r="BK27" s="637" t="s">
        <v>135</v>
      </c>
      <c r="BL27" s="637"/>
      <c r="BM27" s="637"/>
      <c r="BN27" s="637"/>
      <c r="BO27" s="637"/>
      <c r="BP27" s="637"/>
      <c r="BQ27" s="637"/>
      <c r="BR27" s="311"/>
      <c r="BS27" s="637" t="s">
        <v>127</v>
      </c>
      <c r="BT27" s="637"/>
      <c r="BU27" s="637"/>
      <c r="BV27" s="637"/>
      <c r="BW27" s="637"/>
      <c r="BX27" s="637"/>
      <c r="BY27" s="637"/>
      <c r="BZ27" s="637"/>
      <c r="CA27" s="253"/>
      <c r="CB27" s="253"/>
      <c r="CC27" s="253"/>
      <c r="CD27" s="270"/>
      <c r="CE27" s="253"/>
      <c r="CF27" s="253"/>
      <c r="CG27" s="253"/>
      <c r="CH27" s="253"/>
    </row>
    <row r="28" spans="1:87" ht="21" customHeight="1" x14ac:dyDescent="0.25">
      <c r="A28" s="300">
        <f>IF(Prépa!$AE$7&lt;&gt;"",Prépa!$AE$7,"")</f>
        <v>6</v>
      </c>
      <c r="B28" s="301" t="str">
        <f>IF(Prépa!$AD$7&lt;&gt;"",Prépa!$AD$7,"")</f>
        <v>9h30</v>
      </c>
      <c r="C28" s="302">
        <f>IF($K$17&lt;&gt;"",$A$17,"")</f>
        <v>2</v>
      </c>
      <c r="D28" s="303" t="s">
        <v>129</v>
      </c>
      <c r="E28" s="304">
        <f>IF($K$22&lt;&gt;"",$A$22,"")</f>
        <v>7</v>
      </c>
      <c r="F28" s="463" t="s">
        <v>371</v>
      </c>
      <c r="G28" s="579" t="str">
        <f t="shared" ref="G28:G54" si="8">IF($C28&lt;&gt;"",VLOOKUP($C28,$A$16:$J$23,2,FALSE),"")</f>
        <v>HENOUX Frédéric</v>
      </c>
      <c r="H28" s="580"/>
      <c r="I28" s="580"/>
      <c r="J28" s="580"/>
      <c r="K28" s="580"/>
      <c r="L28" s="580"/>
      <c r="M28" s="303" t="s">
        <v>129</v>
      </c>
      <c r="N28" s="614" t="str">
        <f t="shared" ref="N28:N54" si="9">IF($E28&lt;&gt;"",VLOOKUP($E28,$A$16:$J$23,2,FALSE),"")</f>
        <v>DUBOIS Gilles</v>
      </c>
      <c r="O28" s="614"/>
      <c r="P28" s="614"/>
      <c r="Q28" s="614"/>
      <c r="R28" s="614"/>
      <c r="S28" s="615"/>
      <c r="T28" s="306"/>
      <c r="U28" s="292"/>
      <c r="V28" s="292"/>
      <c r="W28" s="292"/>
      <c r="X28" s="292"/>
      <c r="Y28" s="408"/>
      <c r="Z28" s="412"/>
      <c r="AA28" s="307">
        <f>IF($AY15=1,0,IF($AZ15=1,2,IF($BB15&lt;&gt;"",IF($BB15=3,2,IF($BC15=3,1,"")),"")))</f>
        <v>0</v>
      </c>
      <c r="AB28" s="413"/>
      <c r="AC28" s="413"/>
      <c r="AD28" s="413"/>
      <c r="AE28" s="413"/>
      <c r="AF28" s="307">
        <f>IF($AZ15=1,0,IF($AY15=1,2,IF($BC15&lt;&gt;"",IF($BC15=3,2,IF($BB15=3,1,"")),"")))</f>
        <v>2</v>
      </c>
      <c r="AG28" s="414"/>
      <c r="AH28" s="231"/>
      <c r="AI28" s="434"/>
      <c r="AJ28" s="572"/>
      <c r="AK28" s="572"/>
      <c r="AL28" s="572"/>
      <c r="AM28" s="572"/>
      <c r="AN28" s="572"/>
      <c r="AO28" s="572"/>
      <c r="AP28" s="572"/>
      <c r="AQ28" s="572"/>
      <c r="AR28" s="358"/>
      <c r="AV28" s="444" t="str">
        <f t="shared" si="0"/>
        <v>3 - 7</v>
      </c>
      <c r="AW28" s="445">
        <f t="shared" si="1"/>
        <v>1</v>
      </c>
      <c r="AX28" s="266"/>
      <c r="AY28" s="403">
        <f t="shared" si="2"/>
        <v>0</v>
      </c>
      <c r="AZ28" s="404">
        <f t="shared" si="3"/>
        <v>0</v>
      </c>
      <c r="BA28" s="267"/>
      <c r="BB28" s="444">
        <f t="shared" si="4"/>
        <v>3</v>
      </c>
      <c r="BC28" s="445">
        <f t="shared" si="5"/>
        <v>0</v>
      </c>
      <c r="BD28" s="267"/>
      <c r="BE28" s="444">
        <f t="shared" si="6"/>
        <v>2</v>
      </c>
      <c r="BF28" s="445">
        <f t="shared" si="7"/>
        <v>1</v>
      </c>
      <c r="BJ28" s="249"/>
      <c r="BK28" s="443"/>
      <c r="BL28" s="604" t="str">
        <f>IF(AND($BU$23="?",$CA$23=$CA$8),"joueur 1","")</f>
        <v/>
      </c>
      <c r="BM28" s="604"/>
      <c r="BN28" s="604" t="str">
        <f>IF(AND($BW$23="?",$CA$23=$CA$8),"joueur 2","")</f>
        <v/>
      </c>
      <c r="BO28" s="604"/>
      <c r="BP28" s="604" t="str">
        <f>IF(AND($BY$23="?",$CA$23=$CA$8),"joueur 3","")</f>
        <v/>
      </c>
      <c r="BQ28" s="604"/>
      <c r="BR28" s="311"/>
      <c r="BS28" s="604"/>
      <c r="BT28" s="604"/>
      <c r="BU28" s="605" t="str">
        <f>IF($K$16&lt;&gt;"","Joueur 1","")</f>
        <v>Joueur 1</v>
      </c>
      <c r="BV28" s="605"/>
      <c r="BW28" s="603" t="str">
        <f>IF($K$17&lt;&gt;"","Joueur 2","")</f>
        <v>Joueur 2</v>
      </c>
      <c r="BX28" s="604"/>
      <c r="BY28" s="603" t="str">
        <f>IF($K$18&lt;&gt;"","Joueur 3","")</f>
        <v>Joueur 3</v>
      </c>
      <c r="BZ28" s="604"/>
      <c r="CA28" s="253"/>
      <c r="CB28" s="253"/>
      <c r="CC28" s="253"/>
      <c r="CD28" s="270"/>
      <c r="CE28" s="253"/>
      <c r="CF28" s="253"/>
      <c r="CG28" s="253"/>
      <c r="CH28" s="253"/>
    </row>
    <row r="29" spans="1:87" ht="21" customHeight="1" x14ac:dyDescent="0.25">
      <c r="A29" s="265">
        <f>IF(Prépa!$AE$8&lt;&gt;"",Prépa!$AE$8,"")</f>
        <v>7</v>
      </c>
      <c r="B29" s="286" t="str">
        <f>IF(Prépa!$AD$8&lt;&gt;"",Prépa!$AD$8,"")</f>
        <v>9h30</v>
      </c>
      <c r="C29" s="287">
        <f>IF($K$18&lt;&gt;"",$A$18,"")</f>
        <v>3</v>
      </c>
      <c r="D29" s="288" t="s">
        <v>129</v>
      </c>
      <c r="E29" s="289">
        <f>IF($K$21&lt;&gt;"",$A$21,"")</f>
        <v>6</v>
      </c>
      <c r="F29" s="290"/>
      <c r="G29" s="579" t="str">
        <f t="shared" si="8"/>
        <v>ADJAL Yorick</v>
      </c>
      <c r="H29" s="580"/>
      <c r="I29" s="580"/>
      <c r="J29" s="580"/>
      <c r="K29" s="580"/>
      <c r="L29" s="580"/>
      <c r="M29" s="288" t="s">
        <v>129</v>
      </c>
      <c r="N29" s="569" t="str">
        <f t="shared" si="9"/>
        <v>SIREAU GOSSIAUX Florence</v>
      </c>
      <c r="O29" s="569"/>
      <c r="P29" s="569"/>
      <c r="Q29" s="569"/>
      <c r="R29" s="569"/>
      <c r="S29" s="570"/>
      <c r="T29" s="291"/>
      <c r="U29" s="292">
        <v>10</v>
      </c>
      <c r="V29" s="292">
        <v>7</v>
      </c>
      <c r="W29" s="292">
        <v>-9</v>
      </c>
      <c r="X29" s="292">
        <v>8</v>
      </c>
      <c r="Y29" s="408"/>
      <c r="Z29" s="415"/>
      <c r="AA29" s="413"/>
      <c r="AB29" s="294">
        <f>IF($AY16=1,0,IF($AZ16=1,2,IF($BB16&lt;&gt;"",IF($BB16=3,2,IF($BC16=3,1,"")),"")))</f>
        <v>2</v>
      </c>
      <c r="AC29" s="392"/>
      <c r="AD29" s="392"/>
      <c r="AE29" s="294">
        <f>IF($AZ16=1,0,IF($AY16=1,2,IF($BC16&lt;&gt;"",IF($BC16=3,2,IF($BB16=3,1,"")),"")))</f>
        <v>1</v>
      </c>
      <c r="AF29" s="392"/>
      <c r="AG29" s="416"/>
      <c r="AI29" s="434"/>
      <c r="AJ29" s="357"/>
      <c r="AK29" s="357"/>
      <c r="AL29" s="357"/>
      <c r="AM29" s="357"/>
      <c r="AN29" s="357"/>
      <c r="AO29" s="357"/>
      <c r="AP29" s="357"/>
      <c r="AQ29" s="357"/>
      <c r="AR29" s="358"/>
      <c r="AV29" s="444" t="str">
        <f t="shared" si="0"/>
        <v>2 - 8</v>
      </c>
      <c r="AW29" s="445">
        <f t="shared" si="1"/>
        <v>0</v>
      </c>
      <c r="AX29" s="266"/>
      <c r="AY29" s="403">
        <f t="shared" si="2"/>
        <v>1</v>
      </c>
      <c r="AZ29" s="404">
        <f t="shared" si="3"/>
        <v>0</v>
      </c>
      <c r="BA29" s="267"/>
      <c r="BB29" s="444">
        <f t="shared" si="4"/>
        <v>0</v>
      </c>
      <c r="BC29" s="445">
        <f t="shared" si="5"/>
        <v>3</v>
      </c>
      <c r="BD29" s="267"/>
      <c r="BE29" s="444">
        <f t="shared" si="6"/>
        <v>0</v>
      </c>
      <c r="BF29" s="445">
        <f t="shared" si="7"/>
        <v>2</v>
      </c>
      <c r="BJ29" s="249"/>
      <c r="BK29" s="443" t="str">
        <f>IF($BL$28&lt;&gt;"",IF($BU$22=$BW$22,"1 - 2",""),"")</f>
        <v/>
      </c>
      <c r="BL29" s="314" t="str">
        <f>IF($BK$29&lt;&gt;"",$AZ$54,"")</f>
        <v/>
      </c>
      <c r="BM29" s="314" t="str">
        <f>IF($BK$29&lt;&gt;"",$BA$54,"")</f>
        <v/>
      </c>
      <c r="BN29" s="314" t="str">
        <f>IF($BK$29&lt;&gt;"",$BA$54,"")</f>
        <v/>
      </c>
      <c r="BO29" s="314" t="str">
        <f>IF($BK$29&lt;&gt;"",$AZ$54,"")</f>
        <v/>
      </c>
      <c r="BP29" s="315"/>
      <c r="BQ29" s="315"/>
      <c r="BR29" s="311"/>
      <c r="BS29" s="604" t="s">
        <v>88</v>
      </c>
      <c r="BT29" s="604"/>
      <c r="BU29" s="633">
        <f>IF($BL$32="",$BU$22,($BU$22+($BL$32*0.001)))</f>
        <v>12</v>
      </c>
      <c r="BV29" s="634"/>
      <c r="BW29" s="635">
        <f>IF($BN$32="",$BW$22,($BW$22+($BN$32*0.001)))</f>
        <v>13</v>
      </c>
      <c r="BX29" s="634"/>
      <c r="BY29" s="635">
        <f>IF($BP$32="",$BY$22,($BY$22+($BP$32*0.001)))</f>
        <v>12</v>
      </c>
      <c r="BZ29" s="633"/>
      <c r="CA29" s="261" t="str">
        <f>IF($BU$30="?",COUNTIF($BU$29:$BZ$29,$BU$29),"")</f>
        <v/>
      </c>
      <c r="CB29" s="261" t="str">
        <f>IF($BW$30="?",COUNTIF($BU$29:$BZ$29,$BW$29),"")</f>
        <v/>
      </c>
      <c r="CC29" s="261" t="str">
        <f>IF($BY$30="?",COUNTIF($BU$23:$BZ$23,$BY$29),"")</f>
        <v/>
      </c>
      <c r="CD29" s="354"/>
      <c r="CE29" s="446"/>
      <c r="CF29" s="446"/>
      <c r="CG29" s="446"/>
      <c r="CH29" s="253"/>
    </row>
    <row r="30" spans="1:87" ht="21" customHeight="1" x14ac:dyDescent="0.25">
      <c r="A30" s="265">
        <f>IF(Prépa!$AE$9&lt;&gt;"",Prépa!$AE$9,"")</f>
        <v>8</v>
      </c>
      <c r="B30" s="286" t="str">
        <f>IF(Prépa!$AD$9&lt;&gt;"",Prépa!$AD$9,"")</f>
        <v>9h30</v>
      </c>
      <c r="C30" s="287">
        <f>IF($K$19&lt;&gt;"",$A$19,"")</f>
        <v>4</v>
      </c>
      <c r="D30" s="288" t="s">
        <v>129</v>
      </c>
      <c r="E30" s="289">
        <f>IF($K$20&lt;&gt;"",$A$20,"")</f>
        <v>5</v>
      </c>
      <c r="F30" s="290"/>
      <c r="G30" s="579" t="str">
        <f t="shared" si="8"/>
        <v>KERGOSIEN Arnaud</v>
      </c>
      <c r="H30" s="580"/>
      <c r="I30" s="580"/>
      <c r="J30" s="580"/>
      <c r="K30" s="580"/>
      <c r="L30" s="580"/>
      <c r="M30" s="288" t="s">
        <v>129</v>
      </c>
      <c r="N30" s="569" t="str">
        <f t="shared" si="9"/>
        <v>BELTRAND Arnaud</v>
      </c>
      <c r="O30" s="569"/>
      <c r="P30" s="569"/>
      <c r="Q30" s="569"/>
      <c r="R30" s="569"/>
      <c r="S30" s="570"/>
      <c r="T30" s="291"/>
      <c r="U30" s="292">
        <v>-99</v>
      </c>
      <c r="V30" s="292">
        <v>3</v>
      </c>
      <c r="W30" s="292">
        <v>7</v>
      </c>
      <c r="X30" s="292">
        <v>5</v>
      </c>
      <c r="Y30" s="408"/>
      <c r="Z30" s="415"/>
      <c r="AA30" s="413"/>
      <c r="AB30" s="392"/>
      <c r="AC30" s="294">
        <f>IF($AY17=1,0,IF($AZ17=1,2,IF($BB17&lt;&gt;"",IF($BB17=3,2,IF($BC17=3,1,"")),"")))</f>
        <v>2</v>
      </c>
      <c r="AD30" s="294">
        <f>IF($AZ17=1,0,IF($AY17=1,2,IF($BC17&lt;&gt;"",IF($BC17=3,2,IF($BB17=3,1,"")),"")))</f>
        <v>1</v>
      </c>
      <c r="AE30" s="392"/>
      <c r="AF30" s="392"/>
      <c r="AG30" s="416"/>
      <c r="AH30" s="231"/>
      <c r="AI30" s="434"/>
      <c r="AJ30" s="571" t="s">
        <v>260</v>
      </c>
      <c r="AK30" s="572"/>
      <c r="AL30" s="572"/>
      <c r="AM30" s="572"/>
      <c r="AN30" s="572"/>
      <c r="AO30" s="572"/>
      <c r="AP30" s="572"/>
      <c r="AQ30" s="572"/>
      <c r="AR30" s="358"/>
      <c r="AV30" s="444" t="str">
        <f t="shared" si="0"/>
        <v>1 - 4</v>
      </c>
      <c r="AW30" s="445">
        <f t="shared" si="1"/>
        <v>0</v>
      </c>
      <c r="AX30" s="266"/>
      <c r="AY30" s="403">
        <f t="shared" si="2"/>
        <v>0</v>
      </c>
      <c r="AZ30" s="404">
        <f t="shared" si="3"/>
        <v>0</v>
      </c>
      <c r="BA30" s="267"/>
      <c r="BB30" s="444">
        <f t="shared" si="4"/>
        <v>0</v>
      </c>
      <c r="BC30" s="445">
        <f t="shared" si="5"/>
        <v>3</v>
      </c>
      <c r="BD30" s="267"/>
      <c r="BE30" s="444">
        <f t="shared" si="6"/>
        <v>1</v>
      </c>
      <c r="BF30" s="445">
        <f t="shared" si="7"/>
        <v>2</v>
      </c>
      <c r="BJ30" s="249"/>
      <c r="BK30" s="443" t="str">
        <f>IF($BL$28&lt;&gt;"",IF($BU$22=$BY$22,"1 - 3",""),"")</f>
        <v/>
      </c>
      <c r="BL30" s="314" t="str">
        <f>IF($BK$30&lt;&gt;"",AZ53,"")</f>
        <v/>
      </c>
      <c r="BM30" s="314" t="str">
        <f>IF($BK$30&lt;&gt;"",BA53,"")</f>
        <v/>
      </c>
      <c r="BN30" s="280"/>
      <c r="BO30" s="280"/>
      <c r="BP30" s="314" t="str">
        <f>IF($BK$30&lt;&gt;"",BA53,"")</f>
        <v/>
      </c>
      <c r="BQ30" s="314" t="str">
        <f>IF($BK$30&lt;&gt;"",AZ53,"")</f>
        <v/>
      </c>
      <c r="BR30" s="311"/>
      <c r="BS30" s="604" t="s">
        <v>100</v>
      </c>
      <c r="BT30" s="604"/>
      <c r="BU30" s="632" t="str">
        <f>IF($BL$6&lt;&gt;"",IF($AV$10=$AY$10,IF($BU$29=$BW$29,"?",IF($BU$29=$BY$29,"?",RANK($BU$29,$BU$29:$BZ$29))),""),"")</f>
        <v/>
      </c>
      <c r="BV30" s="631"/>
      <c r="BW30" s="630" t="str">
        <f>IF($BN$6&lt;&gt;"",IF($AV$10=$AY$10,IF($BW$29=$BU$29,"?",IF($BW$29=$BY$29,"?",RANK($BW$29,$BU$29:$BZ$29))),""),"")</f>
        <v/>
      </c>
      <c r="BX30" s="631"/>
      <c r="BY30" s="630" t="str">
        <f>IF($BP$6&lt;&gt;"",IF($AV$10=$AY$10,IF($BY$29=$BU$29,"?",IF($BY$29=$BW$29,"?",RANK($BY$29,$BU$29:$BZ$29))),""),"")</f>
        <v/>
      </c>
      <c r="BZ30" s="632"/>
      <c r="CA30" s="268" t="str">
        <f>IF($BU$30&lt;&gt;"",SUM($CA$29:$CC$29),"")</f>
        <v/>
      </c>
      <c r="CB30" s="262"/>
      <c r="CC30" s="262"/>
      <c r="CD30" s="354"/>
      <c r="CE30" s="446"/>
      <c r="CF30" s="446"/>
      <c r="CG30" s="446"/>
      <c r="CH30" s="253"/>
    </row>
    <row r="31" spans="1:87" ht="21" customHeight="1" x14ac:dyDescent="0.25">
      <c r="A31" s="265">
        <f>IF(Prépa!$AE$13&lt;&gt;"",Prépa!$AE$13,"")</f>
        <v>1</v>
      </c>
      <c r="B31" s="286" t="str">
        <f>IF(Prépa!$AD$13&lt;&gt;"",Prépa!$AD$13,"")</f>
        <v>10h30</v>
      </c>
      <c r="C31" s="287">
        <f>IF($K$16&lt;&gt;"",$A$16,"")</f>
        <v>1</v>
      </c>
      <c r="D31" s="288" t="s">
        <v>129</v>
      </c>
      <c r="E31" s="289">
        <f>IF($K$22&lt;&gt;"",$A$22,"")</f>
        <v>7</v>
      </c>
      <c r="F31" s="290"/>
      <c r="G31" s="579" t="str">
        <f t="shared" si="8"/>
        <v>PAPIRER Alan</v>
      </c>
      <c r="H31" s="580"/>
      <c r="I31" s="580"/>
      <c r="J31" s="580"/>
      <c r="K31" s="580"/>
      <c r="L31" s="580"/>
      <c r="M31" s="288" t="s">
        <v>129</v>
      </c>
      <c r="N31" s="569" t="str">
        <f t="shared" si="9"/>
        <v>DUBOIS Gilles</v>
      </c>
      <c r="O31" s="569"/>
      <c r="P31" s="569"/>
      <c r="Q31" s="569"/>
      <c r="R31" s="569"/>
      <c r="S31" s="570"/>
      <c r="T31" s="291"/>
      <c r="U31" s="292">
        <v>9</v>
      </c>
      <c r="V31" s="292">
        <v>7</v>
      </c>
      <c r="W31" s="292">
        <v>8</v>
      </c>
      <c r="X31" s="292"/>
      <c r="Y31" s="408"/>
      <c r="Z31" s="410">
        <f>IF($AY18=1,0,IF($AZ18=1,2,IF($BB18&lt;&gt;"",IF($BB18=3,2,IF($BC18=3,1,"")),"")))</f>
        <v>2</v>
      </c>
      <c r="AA31" s="413"/>
      <c r="AB31" s="392"/>
      <c r="AC31" s="392"/>
      <c r="AD31" s="392"/>
      <c r="AE31" s="392"/>
      <c r="AF31" s="294">
        <f>IF($AZ18=1,0,IF($AY18=1,2,IF($BC18&lt;&gt;"",IF($BC18=3,2,IF($BB18=3,1,"")),"")))</f>
        <v>1</v>
      </c>
      <c r="AG31" s="416"/>
      <c r="AH31" s="231"/>
      <c r="AI31" s="434"/>
      <c r="AJ31" s="572"/>
      <c r="AK31" s="572"/>
      <c r="AL31" s="572"/>
      <c r="AM31" s="572"/>
      <c r="AN31" s="572"/>
      <c r="AO31" s="572"/>
      <c r="AP31" s="572"/>
      <c r="AQ31" s="572"/>
      <c r="AR31" s="358"/>
      <c r="AV31" s="444" t="str">
        <f t="shared" si="0"/>
        <v>3 - 5</v>
      </c>
      <c r="AW31" s="445">
        <f t="shared" si="1"/>
        <v>1</v>
      </c>
      <c r="AX31" s="266"/>
      <c r="AY31" s="403">
        <f t="shared" si="2"/>
        <v>0</v>
      </c>
      <c r="AZ31" s="404">
        <f t="shared" si="3"/>
        <v>0</v>
      </c>
      <c r="BA31" s="267"/>
      <c r="BB31" s="444">
        <f t="shared" si="4"/>
        <v>1</v>
      </c>
      <c r="BC31" s="445">
        <f t="shared" si="5"/>
        <v>3</v>
      </c>
      <c r="BD31" s="267"/>
      <c r="BE31" s="444">
        <f t="shared" si="6"/>
        <v>1</v>
      </c>
      <c r="BF31" s="445">
        <f t="shared" si="7"/>
        <v>2</v>
      </c>
      <c r="BJ31" s="249"/>
      <c r="BK31" s="443" t="str">
        <f>IF($BN$28&lt;&gt;"",IF($BW$22=$BY$22,"2 - 3",""),"")</f>
        <v/>
      </c>
      <c r="BL31" s="280"/>
      <c r="BM31" s="280"/>
      <c r="BN31" s="314" t="str">
        <f>IF($BK$31&lt;&gt;"",AZ55,"")</f>
        <v/>
      </c>
      <c r="BO31" s="314" t="str">
        <f>IF($BK$31&lt;&gt;"",BA55,"")</f>
        <v/>
      </c>
      <c r="BP31" s="314" t="str">
        <f>IF($BK$31&lt;&gt;"",BA55,"")</f>
        <v/>
      </c>
      <c r="BQ31" s="314" t="str">
        <f>IF($BK$31&lt;&gt;"",AZ55,"")</f>
        <v/>
      </c>
      <c r="BR31" s="446"/>
      <c r="BS31" s="446"/>
      <c r="BT31" s="446"/>
      <c r="BU31" s="446"/>
      <c r="BV31" s="446"/>
      <c r="BW31" s="446"/>
      <c r="BX31" s="446"/>
      <c r="BY31" s="446"/>
      <c r="BZ31" s="446"/>
      <c r="CA31" s="446"/>
      <c r="CB31" s="446"/>
      <c r="CC31" s="446"/>
      <c r="CD31" s="354"/>
      <c r="CE31" s="446"/>
      <c r="CF31" s="446"/>
      <c r="CG31" s="446"/>
      <c r="CH31" s="253"/>
    </row>
    <row r="32" spans="1:87" ht="21" customHeight="1" x14ac:dyDescent="0.25">
      <c r="A32" s="265">
        <f>IF(Prépa!$AE$14&lt;&gt;"",Prépa!$AE$14,"")</f>
        <v>2</v>
      </c>
      <c r="B32" s="286" t="str">
        <f>IF(Prépa!$AD$14&lt;&gt;"",Prépa!$AD$14,"")</f>
        <v>10h30</v>
      </c>
      <c r="C32" s="287">
        <f>IF($K$21&lt;&gt;"",$A$21,"")</f>
        <v>6</v>
      </c>
      <c r="D32" s="288" t="s">
        <v>129</v>
      </c>
      <c r="E32" s="289">
        <f>IF($K$23&lt;&gt;"",$A$23,"")</f>
        <v>8</v>
      </c>
      <c r="F32" s="290"/>
      <c r="G32" s="579" t="str">
        <f t="shared" si="8"/>
        <v>SIREAU GOSSIAUX Florence</v>
      </c>
      <c r="H32" s="580"/>
      <c r="I32" s="580"/>
      <c r="J32" s="580"/>
      <c r="K32" s="580"/>
      <c r="L32" s="580"/>
      <c r="M32" s="288" t="s">
        <v>129</v>
      </c>
      <c r="N32" s="569" t="str">
        <f t="shared" si="9"/>
        <v>HASLE Stéphane</v>
      </c>
      <c r="O32" s="569"/>
      <c r="P32" s="569"/>
      <c r="Q32" s="569"/>
      <c r="R32" s="569"/>
      <c r="S32" s="570"/>
      <c r="T32" s="291"/>
      <c r="U32" s="292">
        <v>8</v>
      </c>
      <c r="V32" s="292">
        <v>8</v>
      </c>
      <c r="W32" s="292">
        <v>-8</v>
      </c>
      <c r="X32" s="292">
        <v>2</v>
      </c>
      <c r="Y32" s="408"/>
      <c r="Z32" s="415"/>
      <c r="AA32" s="413"/>
      <c r="AB32" s="392"/>
      <c r="AC32" s="392"/>
      <c r="AD32" s="392"/>
      <c r="AE32" s="294">
        <f>IF($AY19=1,0,IF($AZ19=1,2,IF($BB19&lt;&gt;"",IF($BB19=3,2,IF($BC19=3,1,"")),"")))</f>
        <v>2</v>
      </c>
      <c r="AF32" s="392"/>
      <c r="AG32" s="295">
        <f>IF($AZ19=1,0,IF($AY19=1,2,IF($BC19&lt;&gt;"",IF($BC19=3,2,IF($BB19=3,1,"")),"")))</f>
        <v>1</v>
      </c>
      <c r="AH32" s="231"/>
      <c r="AI32" s="434"/>
      <c r="AJ32" s="436"/>
      <c r="AK32" s="357"/>
      <c r="AL32" s="357"/>
      <c r="AM32" s="357"/>
      <c r="AN32" s="357"/>
      <c r="AO32" s="357"/>
      <c r="AP32" s="357"/>
      <c r="AQ32" s="357"/>
      <c r="AR32" s="358"/>
      <c r="AV32" s="444" t="str">
        <f t="shared" si="0"/>
        <v>2 - 6</v>
      </c>
      <c r="AW32" s="445">
        <f t="shared" si="1"/>
        <v>0</v>
      </c>
      <c r="AX32" s="266"/>
      <c r="AY32" s="403">
        <f t="shared" si="2"/>
        <v>1</v>
      </c>
      <c r="AZ32" s="404">
        <f t="shared" si="3"/>
        <v>0</v>
      </c>
      <c r="BA32" s="267"/>
      <c r="BB32" s="444">
        <f t="shared" si="4"/>
        <v>0</v>
      </c>
      <c r="BC32" s="445">
        <f t="shared" si="5"/>
        <v>3</v>
      </c>
      <c r="BD32" s="267"/>
      <c r="BE32" s="444">
        <f t="shared" si="6"/>
        <v>0</v>
      </c>
      <c r="BF32" s="445">
        <f t="shared" si="7"/>
        <v>2</v>
      </c>
      <c r="BJ32" s="249"/>
      <c r="BK32" s="443" t="s">
        <v>114</v>
      </c>
      <c r="BL32" s="612" t="str">
        <f>IF($BL$28&lt;&gt;"",(SUM($BL$29:$BL$31)/SUM($BM$29:$BM$31)),"")</f>
        <v/>
      </c>
      <c r="BM32" s="612"/>
      <c r="BN32" s="612" t="str">
        <f>IF($BN$28&lt;&gt;"",(SUM($BN$29:$BN$31)/SUM($BO$29:$BO$31)),"")</f>
        <v/>
      </c>
      <c r="BO32" s="612"/>
      <c r="BP32" s="612" t="str">
        <f>IF($BP$28&lt;&gt;"",(SUM($BP$29:$BP$31)/SUM($BQ$29:$BQ$31)),"")</f>
        <v/>
      </c>
      <c r="BQ32" s="612"/>
      <c r="BR32" s="253"/>
      <c r="BS32" s="253"/>
      <c r="BT32" s="446"/>
      <c r="BU32" s="446"/>
      <c r="BV32" s="446"/>
      <c r="BW32" s="446"/>
      <c r="BX32" s="446"/>
      <c r="BY32" s="446"/>
      <c r="BZ32" s="253"/>
      <c r="CA32" s="253"/>
      <c r="CB32" s="253"/>
      <c r="CC32" s="253"/>
      <c r="CD32" s="270"/>
      <c r="CE32" s="253"/>
      <c r="CF32" s="253"/>
      <c r="CG32" s="253"/>
      <c r="CH32" s="253"/>
    </row>
    <row r="33" spans="1:86" ht="21" customHeight="1" x14ac:dyDescent="0.25">
      <c r="A33" s="265">
        <f>IF(Prépa!$AE$15&lt;&gt;"",Prépa!$AE$15,"")</f>
        <v>3</v>
      </c>
      <c r="B33" s="286" t="str">
        <f>IF(Prépa!$AD$15&lt;&gt;"",Prépa!$AD$15,"")</f>
        <v>10h30</v>
      </c>
      <c r="C33" s="287">
        <f>IF($K$17&lt;&gt;"",$A$17,"")</f>
        <v>2</v>
      </c>
      <c r="D33" s="288" t="s">
        <v>129</v>
      </c>
      <c r="E33" s="289">
        <f>IF($K$20&lt;&gt;"",$A$20,"")</f>
        <v>5</v>
      </c>
      <c r="F33" s="441" t="s">
        <v>371</v>
      </c>
      <c r="G33" s="579" t="str">
        <f t="shared" si="8"/>
        <v>HENOUX Frédéric</v>
      </c>
      <c r="H33" s="580"/>
      <c r="I33" s="580"/>
      <c r="J33" s="580"/>
      <c r="K33" s="580"/>
      <c r="L33" s="580"/>
      <c r="M33" s="288" t="s">
        <v>129</v>
      </c>
      <c r="N33" s="569" t="str">
        <f t="shared" si="9"/>
        <v>BELTRAND Arnaud</v>
      </c>
      <c r="O33" s="569"/>
      <c r="P33" s="569"/>
      <c r="Q33" s="569"/>
      <c r="R33" s="569"/>
      <c r="S33" s="570"/>
      <c r="T33" s="291"/>
      <c r="U33" s="292"/>
      <c r="V33" s="292"/>
      <c r="W33" s="292"/>
      <c r="X33" s="292"/>
      <c r="Y33" s="408"/>
      <c r="Z33" s="415"/>
      <c r="AA33" s="307">
        <f>IF($AY20=1,0,IF($AZ20=1,2,IF($BB20&lt;&gt;"",IF($BB20=3,2,IF($BC20=3,1,"")),"")))</f>
        <v>0</v>
      </c>
      <c r="AB33" s="392"/>
      <c r="AC33" s="392"/>
      <c r="AD33" s="294">
        <f>IF($AZ20=1,0,IF($AY20=1,2,IF($BC20&lt;&gt;"",IF($BC20=3,2,IF($BB20=3,1,"")),"")))</f>
        <v>2</v>
      </c>
      <c r="AE33" s="392"/>
      <c r="AF33" s="392"/>
      <c r="AG33" s="416"/>
      <c r="AH33" s="231"/>
      <c r="AI33" s="434"/>
      <c r="AJ33" s="571" t="s">
        <v>261</v>
      </c>
      <c r="AK33" s="572"/>
      <c r="AL33" s="572"/>
      <c r="AM33" s="572"/>
      <c r="AN33" s="572"/>
      <c r="AO33" s="572"/>
      <c r="AP33" s="572"/>
      <c r="AQ33" s="572"/>
      <c r="AR33" s="358"/>
      <c r="AV33" s="444" t="str">
        <f t="shared" si="0"/>
        <v>7 - 8</v>
      </c>
      <c r="AW33" s="445">
        <f t="shared" si="1"/>
        <v>0</v>
      </c>
      <c r="AX33" s="266"/>
      <c r="AY33" s="403">
        <f t="shared" si="2"/>
        <v>0</v>
      </c>
      <c r="AZ33" s="404">
        <f t="shared" si="3"/>
        <v>0</v>
      </c>
      <c r="BA33" s="267"/>
      <c r="BB33" s="444">
        <f t="shared" si="4"/>
        <v>1</v>
      </c>
      <c r="BC33" s="445">
        <f t="shared" si="5"/>
        <v>3</v>
      </c>
      <c r="BD33" s="267"/>
      <c r="BE33" s="444">
        <f t="shared" si="6"/>
        <v>1</v>
      </c>
      <c r="BF33" s="445">
        <f t="shared" si="7"/>
        <v>2</v>
      </c>
      <c r="BJ33" s="324"/>
      <c r="BK33" s="366"/>
      <c r="BL33" s="366"/>
      <c r="BM33" s="366"/>
      <c r="BN33" s="366"/>
      <c r="BO33" s="366"/>
      <c r="BP33" s="366"/>
      <c r="BQ33" s="366"/>
      <c r="BR33" s="446"/>
      <c r="BS33" s="446"/>
      <c r="BT33" s="253"/>
      <c r="BU33" s="253"/>
      <c r="BV33" s="253"/>
      <c r="BW33" s="253"/>
      <c r="BX33" s="269"/>
      <c r="BY33" s="253"/>
      <c r="BZ33" s="253"/>
      <c r="CA33" s="253"/>
      <c r="CB33" s="253"/>
      <c r="CC33" s="253"/>
      <c r="CD33" s="270"/>
      <c r="CE33" s="253"/>
      <c r="CF33" s="253"/>
      <c r="CG33" s="253"/>
      <c r="CH33" s="253"/>
    </row>
    <row r="34" spans="1:86" ht="21" customHeight="1" x14ac:dyDescent="0.25">
      <c r="A34" s="265">
        <f>IF(Prépa!$AE$16&lt;&gt;"",Prépa!$AE$16,"")</f>
        <v>4</v>
      </c>
      <c r="B34" s="286" t="str">
        <f>IF(Prépa!$AD$16&lt;&gt;"",Prépa!$AD$16,"")</f>
        <v>10h30</v>
      </c>
      <c r="C34" s="287">
        <f>IF($K$18&lt;&gt;"",$A$18,"")</f>
        <v>3</v>
      </c>
      <c r="D34" s="288" t="s">
        <v>129</v>
      </c>
      <c r="E34" s="289">
        <f>IF($K$19&lt;&gt;"",$A$19,"")</f>
        <v>4</v>
      </c>
      <c r="F34" s="290"/>
      <c r="G34" s="579" t="str">
        <f t="shared" si="8"/>
        <v>ADJAL Yorick</v>
      </c>
      <c r="H34" s="580"/>
      <c r="I34" s="580"/>
      <c r="J34" s="580"/>
      <c r="K34" s="580"/>
      <c r="L34" s="580"/>
      <c r="M34" s="288" t="s">
        <v>129</v>
      </c>
      <c r="N34" s="569" t="str">
        <f t="shared" si="9"/>
        <v>KERGOSIEN Arnaud</v>
      </c>
      <c r="O34" s="569"/>
      <c r="P34" s="569"/>
      <c r="Q34" s="569"/>
      <c r="R34" s="569"/>
      <c r="S34" s="570"/>
      <c r="T34" s="291"/>
      <c r="U34" s="292">
        <v>-6</v>
      </c>
      <c r="V34" s="292">
        <v>8</v>
      </c>
      <c r="W34" s="292">
        <v>-6</v>
      </c>
      <c r="X34" s="292">
        <v>-7</v>
      </c>
      <c r="Y34" s="408"/>
      <c r="Z34" s="415"/>
      <c r="AA34" s="413"/>
      <c r="AB34" s="294">
        <f>IF($AY21=1,0,IF($AZ21=1,2,IF($BB21&lt;&gt;"",IF($BB21=3,2,IF($BC21=3,1,"")),"")))</f>
        <v>1</v>
      </c>
      <c r="AC34" s="294">
        <f>IF($AZ21=1,0,IF($AY21=1,2,IF($BC21&lt;&gt;"",IF($BC21=3,2,IF($BB21=3,1,"")),"")))</f>
        <v>2</v>
      </c>
      <c r="AD34" s="392"/>
      <c r="AE34" s="392"/>
      <c r="AF34" s="392"/>
      <c r="AG34" s="416"/>
      <c r="AI34" s="434"/>
      <c r="AJ34" s="572"/>
      <c r="AK34" s="572"/>
      <c r="AL34" s="572"/>
      <c r="AM34" s="572"/>
      <c r="AN34" s="572"/>
      <c r="AO34" s="572"/>
      <c r="AP34" s="572"/>
      <c r="AQ34" s="572"/>
      <c r="AR34" s="358"/>
      <c r="AV34" s="444" t="str">
        <f t="shared" si="0"/>
        <v>1 - 3</v>
      </c>
      <c r="AW34" s="445">
        <f t="shared" si="1"/>
        <v>1</v>
      </c>
      <c r="AX34" s="266"/>
      <c r="AY34" s="403">
        <f t="shared" si="2"/>
        <v>0</v>
      </c>
      <c r="AZ34" s="404">
        <f t="shared" si="3"/>
        <v>0</v>
      </c>
      <c r="BA34" s="267"/>
      <c r="BB34" s="444">
        <f t="shared" si="4"/>
        <v>0</v>
      </c>
      <c r="BC34" s="445">
        <f t="shared" si="5"/>
        <v>3</v>
      </c>
      <c r="BD34" s="267"/>
      <c r="BE34" s="444">
        <f t="shared" si="6"/>
        <v>1</v>
      </c>
      <c r="BF34" s="445">
        <f t="shared" si="7"/>
        <v>2</v>
      </c>
      <c r="BJ34" s="324"/>
      <c r="BK34" s="366"/>
      <c r="BL34" s="599" t="s">
        <v>144</v>
      </c>
      <c r="BM34" s="599"/>
      <c r="BN34" s="599"/>
      <c r="BO34" s="599"/>
      <c r="BP34" s="599"/>
      <c r="BQ34" s="599"/>
      <c r="BR34" s="446"/>
      <c r="BS34" s="446"/>
      <c r="BT34" s="253"/>
      <c r="BU34" s="253"/>
      <c r="BV34" s="253"/>
      <c r="BW34" s="253"/>
      <c r="BX34" s="269"/>
      <c r="BY34" s="253"/>
      <c r="BZ34" s="253"/>
      <c r="CA34" s="253"/>
      <c r="CB34" s="253"/>
      <c r="CC34" s="253"/>
      <c r="CD34" s="270"/>
      <c r="CE34" s="253"/>
      <c r="CF34" s="253"/>
      <c r="CG34" s="253"/>
      <c r="CH34" s="253"/>
    </row>
    <row r="35" spans="1:86" ht="21" customHeight="1" thickBot="1" x14ac:dyDescent="0.3">
      <c r="A35" s="265">
        <f>IF(Prépa!$AE$20&lt;&gt;"",Prépa!$AE$20,"")</f>
        <v>6</v>
      </c>
      <c r="B35" s="286" t="str">
        <f>IF(Prépa!$AD$20&lt;&gt;"",Prépa!$AD$20,"")</f>
        <v>11h30</v>
      </c>
      <c r="C35" s="287">
        <f>IF($K$16&lt;&gt;"",$A$16,"")</f>
        <v>1</v>
      </c>
      <c r="D35" s="288" t="s">
        <v>129</v>
      </c>
      <c r="E35" s="289">
        <f>IF($K$21&lt;&gt;"",$A$21,"")</f>
        <v>6</v>
      </c>
      <c r="F35" s="290"/>
      <c r="G35" s="579" t="str">
        <f t="shared" si="8"/>
        <v>PAPIRER Alan</v>
      </c>
      <c r="H35" s="580"/>
      <c r="I35" s="580"/>
      <c r="J35" s="580"/>
      <c r="K35" s="580"/>
      <c r="L35" s="580"/>
      <c r="M35" s="288" t="s">
        <v>129</v>
      </c>
      <c r="N35" s="569" t="str">
        <f t="shared" si="9"/>
        <v>SIREAU GOSSIAUX Florence</v>
      </c>
      <c r="O35" s="569"/>
      <c r="P35" s="569"/>
      <c r="Q35" s="569"/>
      <c r="R35" s="569"/>
      <c r="S35" s="570"/>
      <c r="T35" s="291"/>
      <c r="U35" s="292">
        <v>-7</v>
      </c>
      <c r="V35" s="292">
        <v>8</v>
      </c>
      <c r="W35" s="292">
        <v>-7</v>
      </c>
      <c r="X35" s="292">
        <v>-5</v>
      </c>
      <c r="Y35" s="408"/>
      <c r="Z35" s="410">
        <f>IF($AY22=1,0,IF($AZ22=1,2,IF($BB22&lt;&gt;"",IF($BB22=3,2,IF($BC22=3,1,"")),"")))</f>
        <v>1</v>
      </c>
      <c r="AA35" s="413"/>
      <c r="AB35" s="392"/>
      <c r="AC35" s="392"/>
      <c r="AD35" s="392"/>
      <c r="AE35" s="294">
        <f>IF($AZ22=1,0,IF($AY22=1,2,IF($BC22&lt;&gt;"",IF($BC22=3,2,IF($BB22=3,1,"")),"")))</f>
        <v>2</v>
      </c>
      <c r="AF35" s="392"/>
      <c r="AG35" s="416"/>
      <c r="AI35" s="242"/>
      <c r="AJ35" s="243"/>
      <c r="AK35" s="243"/>
      <c r="AL35" s="243"/>
      <c r="AM35" s="243"/>
      <c r="AN35" s="243"/>
      <c r="AO35" s="243"/>
      <c r="AP35" s="243"/>
      <c r="AQ35" s="243"/>
      <c r="AR35" s="244"/>
      <c r="AV35" s="444" t="str">
        <f t="shared" si="0"/>
        <v>2 - 4</v>
      </c>
      <c r="AW35" s="445">
        <f t="shared" si="1"/>
        <v>0</v>
      </c>
      <c r="AX35" s="266"/>
      <c r="AY35" s="403">
        <f t="shared" si="2"/>
        <v>1</v>
      </c>
      <c r="AZ35" s="404">
        <f t="shared" si="3"/>
        <v>0</v>
      </c>
      <c r="BA35" s="267"/>
      <c r="BB35" s="444">
        <f t="shared" si="4"/>
        <v>0</v>
      </c>
      <c r="BC35" s="445">
        <f t="shared" si="5"/>
        <v>3</v>
      </c>
      <c r="BD35" s="267"/>
      <c r="BE35" s="444">
        <f t="shared" si="6"/>
        <v>0</v>
      </c>
      <c r="BF35" s="445">
        <f t="shared" si="7"/>
        <v>2</v>
      </c>
      <c r="BJ35" s="324"/>
      <c r="BK35" s="366"/>
      <c r="BL35" s="604" t="s">
        <v>95</v>
      </c>
      <c r="BM35" s="605"/>
      <c r="BN35" s="603" t="s">
        <v>96</v>
      </c>
      <c r="BO35" s="605"/>
      <c r="BP35" s="603" t="s">
        <v>97</v>
      </c>
      <c r="BQ35" s="604"/>
      <c r="BR35" s="356"/>
      <c r="BS35" s="356"/>
      <c r="BT35" s="253"/>
      <c r="BU35" s="253"/>
      <c r="BV35" s="253"/>
      <c r="BW35" s="253"/>
      <c r="BX35" s="269"/>
      <c r="BY35" s="253"/>
      <c r="BZ35" s="253"/>
      <c r="CA35" s="253"/>
      <c r="CB35" s="253"/>
      <c r="CC35" s="253"/>
      <c r="CD35" s="270"/>
      <c r="CE35" s="253"/>
      <c r="CF35" s="253"/>
      <c r="CG35" s="253"/>
      <c r="CH35" s="253"/>
    </row>
    <row r="36" spans="1:86" ht="21" customHeight="1" thickTop="1" thickBot="1" x14ac:dyDescent="0.3">
      <c r="A36" s="265">
        <f>IF(Prépa!$AE$21&lt;&gt;"",Prépa!$AE$21,"")</f>
        <v>7</v>
      </c>
      <c r="B36" s="286" t="str">
        <f>IF(Prépa!$AD$21&lt;&gt;"",Prépa!$AD$21,"")</f>
        <v>11h30</v>
      </c>
      <c r="C36" s="287">
        <f>IF($K$20&lt;&gt;"",$A$20,"")</f>
        <v>5</v>
      </c>
      <c r="D36" s="288" t="s">
        <v>129</v>
      </c>
      <c r="E36" s="289">
        <f>IF($K$22&lt;&gt;"",$A$22,"")</f>
        <v>7</v>
      </c>
      <c r="F36" s="290"/>
      <c r="G36" s="579" t="str">
        <f t="shared" si="8"/>
        <v>BELTRAND Arnaud</v>
      </c>
      <c r="H36" s="580"/>
      <c r="I36" s="580"/>
      <c r="J36" s="580"/>
      <c r="K36" s="580"/>
      <c r="L36" s="580"/>
      <c r="M36" s="288" t="s">
        <v>129</v>
      </c>
      <c r="N36" s="569" t="str">
        <f t="shared" si="9"/>
        <v>DUBOIS Gilles</v>
      </c>
      <c r="O36" s="569"/>
      <c r="P36" s="569"/>
      <c r="Q36" s="569"/>
      <c r="R36" s="569"/>
      <c r="S36" s="570"/>
      <c r="T36" s="291"/>
      <c r="U36" s="292">
        <v>8</v>
      </c>
      <c r="V36" s="292">
        <v>-9</v>
      </c>
      <c r="W36" s="292">
        <v>8</v>
      </c>
      <c r="X36" s="292">
        <v>-9</v>
      </c>
      <c r="Y36" s="408">
        <v>4</v>
      </c>
      <c r="Z36" s="415"/>
      <c r="AA36" s="413"/>
      <c r="AB36" s="392"/>
      <c r="AC36" s="392"/>
      <c r="AD36" s="294">
        <f>IF($AY23=1,0,IF($AZ23=1,2,IF($BB23&lt;&gt;"",IF($BB23=3,2,IF($BC23=3,1,"")),"")))</f>
        <v>2</v>
      </c>
      <c r="AE36" s="392"/>
      <c r="AF36" s="294">
        <f>IF($AZ23=1,0,IF($AY23=1,2,IF($BC23&lt;&gt;"",IF($BC23=3,2,IF($BB23=3,1,"")),"")))</f>
        <v>1</v>
      </c>
      <c r="AG36" s="416"/>
      <c r="AK36" s="448">
        <v>1</v>
      </c>
      <c r="AV36" s="444" t="str">
        <f t="shared" si="0"/>
        <v>5 - 8</v>
      </c>
      <c r="AW36" s="445">
        <f t="shared" si="1"/>
        <v>0</v>
      </c>
      <c r="AX36" s="266"/>
      <c r="AY36" s="403">
        <f t="shared" si="2"/>
        <v>0</v>
      </c>
      <c r="AZ36" s="404">
        <f t="shared" si="3"/>
        <v>0</v>
      </c>
      <c r="BA36" s="267"/>
      <c r="BB36" s="444">
        <f t="shared" si="4"/>
        <v>3</v>
      </c>
      <c r="BC36" s="445">
        <f t="shared" si="5"/>
        <v>2</v>
      </c>
      <c r="BD36" s="267"/>
      <c r="BE36" s="444">
        <f t="shared" si="6"/>
        <v>2</v>
      </c>
      <c r="BF36" s="445">
        <f t="shared" si="7"/>
        <v>1</v>
      </c>
      <c r="BJ36" s="324"/>
      <c r="BK36" s="366"/>
      <c r="BL36" s="602">
        <f>IF($BU$29&lt;&gt;"",$BU$29,"")</f>
        <v>12</v>
      </c>
      <c r="BM36" s="609"/>
      <c r="BN36" s="601">
        <f>IF($BW$29&lt;&gt;"",$BW$29,"")</f>
        <v>13</v>
      </c>
      <c r="BO36" s="609"/>
      <c r="BP36" s="601">
        <f>IF($BY$29&lt;&gt;"",$BY$29,"")</f>
        <v>12</v>
      </c>
      <c r="BQ36" s="602"/>
      <c r="BR36" s="356"/>
      <c r="BS36" s="356"/>
      <c r="BT36" s="253"/>
      <c r="BU36" s="253"/>
      <c r="BV36" s="253"/>
      <c r="BW36" s="253"/>
      <c r="BX36" s="269"/>
      <c r="BY36" s="253"/>
      <c r="BZ36" s="253"/>
      <c r="CA36" s="253"/>
      <c r="CB36" s="253"/>
      <c r="CC36" s="253"/>
      <c r="CD36" s="270"/>
      <c r="CE36" s="253"/>
      <c r="CF36" s="253"/>
      <c r="CG36" s="253"/>
      <c r="CH36" s="253"/>
    </row>
    <row r="37" spans="1:86" s="355" customFormat="1" ht="21" customHeight="1" thickTop="1" x14ac:dyDescent="0.25">
      <c r="A37" s="265">
        <f>IF(Prépa!$AE$22&lt;&gt;"",Prépa!$AE$22,"")</f>
        <v>8</v>
      </c>
      <c r="B37" s="286" t="str">
        <f>IF(Prépa!$AD$22&lt;&gt;"",Prépa!$AD$22,"")</f>
        <v>11h30</v>
      </c>
      <c r="C37" s="287">
        <f>IF($K$19&lt;&gt;"",$A$19,"")</f>
        <v>4</v>
      </c>
      <c r="D37" s="288" t="s">
        <v>129</v>
      </c>
      <c r="E37" s="289">
        <f>IF($K$23&lt;&gt;"",$A$23,"")</f>
        <v>8</v>
      </c>
      <c r="F37" s="290"/>
      <c r="G37" s="579" t="str">
        <f t="shared" si="8"/>
        <v>KERGOSIEN Arnaud</v>
      </c>
      <c r="H37" s="580"/>
      <c r="I37" s="580"/>
      <c r="J37" s="580"/>
      <c r="K37" s="580"/>
      <c r="L37" s="580"/>
      <c r="M37" s="288" t="s">
        <v>129</v>
      </c>
      <c r="N37" s="569" t="str">
        <f t="shared" si="9"/>
        <v>HASLE Stéphane</v>
      </c>
      <c r="O37" s="569"/>
      <c r="P37" s="569"/>
      <c r="Q37" s="569"/>
      <c r="R37" s="569"/>
      <c r="S37" s="570"/>
      <c r="T37" s="291"/>
      <c r="U37" s="292">
        <v>6</v>
      </c>
      <c r="V37" s="292">
        <v>2</v>
      </c>
      <c r="W37" s="292">
        <v>6</v>
      </c>
      <c r="X37" s="292"/>
      <c r="Y37" s="408"/>
      <c r="Z37" s="415"/>
      <c r="AA37" s="413"/>
      <c r="AB37" s="392"/>
      <c r="AC37" s="294">
        <f>IF($AY24=1,0,IF($AZ24=1,2,IF($BB24&lt;&gt;"",IF($BB24=3,2,IF($BC24=3,1,"")),"")))</f>
        <v>2</v>
      </c>
      <c r="AD37" s="392"/>
      <c r="AE37" s="392"/>
      <c r="AF37" s="392"/>
      <c r="AG37" s="295">
        <f>IF($AZ24=1,0,IF($AY24=1,2,IF($BC24&lt;&gt;"",IF($BC24=3,2,IF($BB24=3,1,"")),"")))</f>
        <v>1</v>
      </c>
      <c r="AJ37" s="251"/>
      <c r="AK37" s="360"/>
      <c r="AL37" s="360"/>
      <c r="AM37" s="360"/>
      <c r="AN37" s="360"/>
      <c r="AO37" s="360"/>
      <c r="AP37" s="360"/>
      <c r="AQ37" s="252"/>
      <c r="AV37" s="444" t="str">
        <f t="shared" si="0"/>
        <v>6 - 7</v>
      </c>
      <c r="AW37" s="445">
        <f t="shared" si="1"/>
        <v>0</v>
      </c>
      <c r="AX37" s="266"/>
      <c r="AY37" s="403">
        <f t="shared" si="2"/>
        <v>0</v>
      </c>
      <c r="AZ37" s="404">
        <f t="shared" si="3"/>
        <v>0</v>
      </c>
      <c r="BA37" s="267"/>
      <c r="BB37" s="444">
        <f t="shared" si="4"/>
        <v>3</v>
      </c>
      <c r="BC37" s="445">
        <f t="shared" si="5"/>
        <v>1</v>
      </c>
      <c r="BD37" s="267"/>
      <c r="BE37" s="444">
        <f t="shared" si="6"/>
        <v>2</v>
      </c>
      <c r="BF37" s="445">
        <f t="shared" si="7"/>
        <v>1</v>
      </c>
      <c r="BJ37" s="326"/>
      <c r="BK37" s="446"/>
      <c r="BL37" s="613" t="str">
        <f>IF($BU$30&lt;&gt;"",$BU$30,"")</f>
        <v/>
      </c>
      <c r="BM37" s="596"/>
      <c r="BN37" s="595" t="str">
        <f>IF($BW$30&lt;&gt;"",$BW$30,"")</f>
        <v/>
      </c>
      <c r="BO37" s="596"/>
      <c r="BP37" s="595" t="str">
        <f>IF($BY$30&lt;&gt;"",$BY$30,"")</f>
        <v/>
      </c>
      <c r="BQ37" s="613"/>
      <c r="BR37" s="311"/>
      <c r="BS37" s="311"/>
      <c r="BT37" s="327"/>
      <c r="BU37" s="327"/>
      <c r="BV37" s="327"/>
      <c r="BW37" s="327"/>
      <c r="BX37" s="327"/>
      <c r="BY37" s="327"/>
      <c r="BZ37" s="327"/>
      <c r="CA37" s="327"/>
      <c r="CB37" s="327"/>
      <c r="CC37" s="327"/>
      <c r="CD37" s="328"/>
      <c r="CE37" s="327"/>
      <c r="CF37" s="327"/>
      <c r="CG37" s="327"/>
      <c r="CH37" s="327"/>
    </row>
    <row r="38" spans="1:86" s="355" customFormat="1" ht="21" customHeight="1" thickBot="1" x14ac:dyDescent="0.3">
      <c r="A38" s="265">
        <f>IF(Prépa!$AE$23&lt;&gt;"",Prépa!$AE$23,"")</f>
        <v>5</v>
      </c>
      <c r="B38" s="286" t="str">
        <f>IF(Prépa!$AD$23&lt;&gt;"",Prépa!$AD$23,"")</f>
        <v>11h30</v>
      </c>
      <c r="C38" s="287">
        <f>IF($K$17&lt;&gt;"",$A$17,"")</f>
        <v>2</v>
      </c>
      <c r="D38" s="288" t="s">
        <v>129</v>
      </c>
      <c r="E38" s="289">
        <f>IF($K$18&lt;&gt;"",$A$18,"")</f>
        <v>3</v>
      </c>
      <c r="F38" s="441" t="s">
        <v>371</v>
      </c>
      <c r="G38" s="579" t="str">
        <f t="shared" si="8"/>
        <v>HENOUX Frédéric</v>
      </c>
      <c r="H38" s="580"/>
      <c r="I38" s="580"/>
      <c r="J38" s="580"/>
      <c r="K38" s="580"/>
      <c r="L38" s="580"/>
      <c r="M38" s="288" t="s">
        <v>129</v>
      </c>
      <c r="N38" s="569" t="str">
        <f t="shared" si="9"/>
        <v>ADJAL Yorick</v>
      </c>
      <c r="O38" s="569"/>
      <c r="P38" s="569"/>
      <c r="Q38" s="569"/>
      <c r="R38" s="569"/>
      <c r="S38" s="570"/>
      <c r="T38" s="291"/>
      <c r="U38" s="292"/>
      <c r="V38" s="292"/>
      <c r="W38" s="292"/>
      <c r="X38" s="292"/>
      <c r="Y38" s="408"/>
      <c r="Z38" s="415"/>
      <c r="AA38" s="307">
        <f>IF($AY25=1,0,IF($AZ25=1,2,IF($BB25&lt;&gt;"",IF($BB25=3,2,IF($BC25=3,1,"")),"")))</f>
        <v>0</v>
      </c>
      <c r="AB38" s="294">
        <f>IF($AZ25=1,0,IF($AY25=1,2,IF($BC25&lt;&gt;"",IF($BC25=3,2,IF($BB25=3,1,"")),"")))</f>
        <v>2</v>
      </c>
      <c r="AC38" s="392"/>
      <c r="AD38" s="392"/>
      <c r="AE38" s="392"/>
      <c r="AF38" s="392"/>
      <c r="AG38" s="416"/>
      <c r="AJ38" s="361"/>
      <c r="AK38" s="636" t="s">
        <v>224</v>
      </c>
      <c r="AL38" s="636"/>
      <c r="AM38" s="636"/>
      <c r="AN38" s="636"/>
      <c r="AO38" s="636"/>
      <c r="AP38" s="636"/>
      <c r="AQ38" s="254"/>
      <c r="AV38" s="444" t="str">
        <f t="shared" si="0"/>
        <v>1 - 2</v>
      </c>
      <c r="AW38" s="445">
        <f t="shared" si="1"/>
        <v>0</v>
      </c>
      <c r="AX38" s="266"/>
      <c r="AY38" s="403">
        <f t="shared" si="2"/>
        <v>0</v>
      </c>
      <c r="AZ38" s="404">
        <f t="shared" si="3"/>
        <v>1</v>
      </c>
      <c r="BA38" s="267"/>
      <c r="BB38" s="444">
        <f t="shared" si="4"/>
        <v>3</v>
      </c>
      <c r="BC38" s="445">
        <f t="shared" si="5"/>
        <v>0</v>
      </c>
      <c r="BD38" s="267"/>
      <c r="BE38" s="444">
        <f t="shared" si="6"/>
        <v>2</v>
      </c>
      <c r="BF38" s="445">
        <f t="shared" si="7"/>
        <v>0</v>
      </c>
      <c r="BJ38" s="329"/>
      <c r="BK38" s="330"/>
      <c r="BL38" s="330"/>
      <c r="BM38" s="330"/>
      <c r="BN38" s="330"/>
      <c r="BO38" s="330"/>
      <c r="BP38" s="330"/>
      <c r="BQ38" s="330"/>
      <c r="BR38" s="331"/>
      <c r="BS38" s="331"/>
      <c r="BT38" s="332"/>
      <c r="BU38" s="332"/>
      <c r="BV38" s="332"/>
      <c r="BW38" s="332"/>
      <c r="BX38" s="332"/>
      <c r="BY38" s="332"/>
      <c r="BZ38" s="332"/>
      <c r="CA38" s="332"/>
      <c r="CB38" s="332"/>
      <c r="CC38" s="332"/>
      <c r="CD38" s="333"/>
      <c r="CE38" s="327"/>
      <c r="CF38" s="327"/>
      <c r="CG38" s="327"/>
      <c r="CH38" s="327"/>
    </row>
    <row r="39" spans="1:86" s="355" customFormat="1" ht="21" customHeight="1" thickTop="1" x14ac:dyDescent="0.25">
      <c r="A39" s="265">
        <f>IF(Prépa!$AE$27&lt;&gt;"",Prépa!$AE$27,"")</f>
        <v>2</v>
      </c>
      <c r="B39" s="286" t="str">
        <f>IF(Prépa!$AD$27&lt;&gt;"",Prépa!$AD$27,"")</f>
        <v>13h30</v>
      </c>
      <c r="C39" s="287">
        <f>IF($K$16&lt;&gt;"",$A$16,"")</f>
        <v>1</v>
      </c>
      <c r="D39" s="288" t="s">
        <v>129</v>
      </c>
      <c r="E39" s="289">
        <f>IF($K$20&lt;&gt;"",$A$20,"")</f>
        <v>5</v>
      </c>
      <c r="F39" s="290"/>
      <c r="G39" s="579" t="str">
        <f t="shared" si="8"/>
        <v>PAPIRER Alan</v>
      </c>
      <c r="H39" s="580"/>
      <c r="I39" s="580"/>
      <c r="J39" s="580"/>
      <c r="K39" s="580"/>
      <c r="L39" s="580"/>
      <c r="M39" s="288" t="s">
        <v>129</v>
      </c>
      <c r="N39" s="569" t="str">
        <f t="shared" si="9"/>
        <v>BELTRAND Arnaud</v>
      </c>
      <c r="O39" s="569"/>
      <c r="P39" s="569"/>
      <c r="Q39" s="569"/>
      <c r="R39" s="569"/>
      <c r="S39" s="570"/>
      <c r="T39" s="291"/>
      <c r="U39" s="292">
        <v>-7</v>
      </c>
      <c r="V39" s="292">
        <v>-6</v>
      </c>
      <c r="W39" s="292">
        <v>-8</v>
      </c>
      <c r="X39" s="292"/>
      <c r="Y39" s="408"/>
      <c r="Z39" s="410">
        <f>IF($AY26=1,0,IF($AZ26=1,2,IF($BB26&lt;&gt;"",IF($BB26=3,2,IF($BC26=3,1,"")),"")))</f>
        <v>1</v>
      </c>
      <c r="AA39" s="413"/>
      <c r="AB39" s="392"/>
      <c r="AC39" s="392"/>
      <c r="AD39" s="294">
        <f>IF($AZ26=1,0,IF($AY26=1,2,IF($BC26&lt;&gt;"",IF($BC26=3,2,IF($BB26=3,1,"")),"")))</f>
        <v>2</v>
      </c>
      <c r="AE39" s="392"/>
      <c r="AF39" s="392"/>
      <c r="AG39" s="416"/>
      <c r="AJ39" s="258"/>
      <c r="AK39" s="636"/>
      <c r="AL39" s="636"/>
      <c r="AM39" s="636"/>
      <c r="AN39" s="636"/>
      <c r="AO39" s="636"/>
      <c r="AP39" s="636"/>
      <c r="AQ39" s="362"/>
      <c r="AV39" s="444" t="str">
        <f t="shared" si="0"/>
        <v>3 - 8</v>
      </c>
      <c r="AW39" s="445">
        <f t="shared" si="1"/>
        <v>1</v>
      </c>
      <c r="AX39" s="266"/>
      <c r="AY39" s="403">
        <f t="shared" si="2"/>
        <v>0</v>
      </c>
      <c r="AZ39" s="404">
        <f t="shared" si="3"/>
        <v>0</v>
      </c>
      <c r="BA39" s="267"/>
      <c r="BB39" s="444">
        <f t="shared" si="4"/>
        <v>3</v>
      </c>
      <c r="BC39" s="445">
        <f t="shared" si="5"/>
        <v>0</v>
      </c>
      <c r="BD39" s="267"/>
      <c r="BE39" s="444">
        <f t="shared" si="6"/>
        <v>2</v>
      </c>
      <c r="BF39" s="445">
        <f t="shared" si="7"/>
        <v>1</v>
      </c>
      <c r="BJ39" s="356"/>
      <c r="BK39" s="446"/>
      <c r="BL39" s="311"/>
      <c r="BM39" s="311"/>
      <c r="BN39" s="311"/>
      <c r="BO39" s="311"/>
      <c r="BP39" s="311"/>
      <c r="BQ39" s="311"/>
      <c r="BR39" s="311"/>
      <c r="BS39" s="311"/>
      <c r="BT39" s="327"/>
      <c r="BU39" s="327"/>
      <c r="BV39" s="327"/>
      <c r="BW39" s="327"/>
      <c r="BX39" s="327"/>
      <c r="BY39" s="327"/>
      <c r="BZ39" s="327"/>
      <c r="CA39" s="327"/>
      <c r="CB39" s="327"/>
      <c r="CC39" s="327"/>
      <c r="CD39" s="327"/>
      <c r="CE39" s="327"/>
      <c r="CF39" s="327"/>
      <c r="CG39" s="334"/>
      <c r="CH39" s="327"/>
    </row>
    <row r="40" spans="1:86" s="355" customFormat="1" ht="21" customHeight="1" x14ac:dyDescent="0.25">
      <c r="A40" s="265">
        <f>IF(Prépa!$AE$28&lt;&gt;"",Prépa!$AE$28,"")</f>
        <v>3</v>
      </c>
      <c r="B40" s="286" t="str">
        <f>IF(Prépa!$AD$28&lt;&gt;"",Prépa!$AD$28,"")</f>
        <v>13h30</v>
      </c>
      <c r="C40" s="287">
        <f>IF($K$19&lt;&gt;"",$A$19,"")</f>
        <v>4</v>
      </c>
      <c r="D40" s="288" t="s">
        <v>129</v>
      </c>
      <c r="E40" s="289">
        <f>IF($K$21&lt;&gt;"",$A$21,"")</f>
        <v>6</v>
      </c>
      <c r="F40" s="290"/>
      <c r="G40" s="579" t="str">
        <f t="shared" si="8"/>
        <v>KERGOSIEN Arnaud</v>
      </c>
      <c r="H40" s="580"/>
      <c r="I40" s="580"/>
      <c r="J40" s="580"/>
      <c r="K40" s="580"/>
      <c r="L40" s="580"/>
      <c r="M40" s="288" t="s">
        <v>129</v>
      </c>
      <c r="N40" s="569" t="str">
        <f t="shared" si="9"/>
        <v>SIREAU GOSSIAUX Florence</v>
      </c>
      <c r="O40" s="569"/>
      <c r="P40" s="569"/>
      <c r="Q40" s="569"/>
      <c r="R40" s="569"/>
      <c r="S40" s="570"/>
      <c r="T40" s="291"/>
      <c r="U40" s="292">
        <v>9</v>
      </c>
      <c r="V40" s="292">
        <v>-5</v>
      </c>
      <c r="W40" s="292">
        <v>-7</v>
      </c>
      <c r="X40" s="292">
        <v>5</v>
      </c>
      <c r="Y40" s="408">
        <v>-6</v>
      </c>
      <c r="Z40" s="415"/>
      <c r="AA40" s="413"/>
      <c r="AB40" s="392"/>
      <c r="AC40" s="294">
        <f>IF($AY27=1,0,IF($AZ27=1,2,IF($BB27&lt;&gt;"",IF($BB27=3,2,IF($BC27=3,1,"")),"")))</f>
        <v>1</v>
      </c>
      <c r="AD40" s="392"/>
      <c r="AE40" s="294">
        <f>IF($AZ27=1,0,IF($AY27=1,2,IF($BC27&lt;&gt;"",IF($BC27=3,2,IF($BB27=3,1,"")),"")))</f>
        <v>2</v>
      </c>
      <c r="AF40" s="392"/>
      <c r="AG40" s="416"/>
      <c r="AJ40" s="258"/>
      <c r="AK40" s="363"/>
      <c r="AL40" s="363"/>
      <c r="AM40" s="363"/>
      <c r="AN40" s="363"/>
      <c r="AO40" s="363"/>
      <c r="AP40" s="363"/>
      <c r="AQ40" s="362"/>
      <c r="AV40" s="444" t="str">
        <f t="shared" si="0"/>
        <v>4 - 7</v>
      </c>
      <c r="AW40" s="445">
        <f t="shared" si="1"/>
        <v>0</v>
      </c>
      <c r="AX40" s="266"/>
      <c r="AY40" s="403">
        <f t="shared" si="2"/>
        <v>0</v>
      </c>
      <c r="AZ40" s="404">
        <f t="shared" si="3"/>
        <v>0</v>
      </c>
      <c r="BA40" s="267"/>
      <c r="BB40" s="444">
        <f t="shared" si="4"/>
        <v>3</v>
      </c>
      <c r="BC40" s="445">
        <f t="shared" si="5"/>
        <v>0</v>
      </c>
      <c r="BD40" s="267"/>
      <c r="BE40" s="444">
        <f t="shared" si="6"/>
        <v>2</v>
      </c>
      <c r="BF40" s="445">
        <f t="shared" si="7"/>
        <v>1</v>
      </c>
      <c r="BJ40" s="356"/>
      <c r="BK40" s="446"/>
      <c r="BL40" s="311"/>
      <c r="BM40" s="311"/>
      <c r="BN40" s="311"/>
      <c r="BO40" s="311"/>
      <c r="BP40" s="311"/>
      <c r="BQ40" s="311"/>
      <c r="BR40" s="311"/>
      <c r="BS40" s="311"/>
      <c r="BT40" s="327"/>
      <c r="BU40" s="327"/>
      <c r="BV40" s="327"/>
      <c r="BW40" s="327"/>
      <c r="BX40" s="327"/>
      <c r="BY40" s="327"/>
      <c r="BZ40" s="327"/>
      <c r="CA40" s="327"/>
      <c r="CB40" s="327"/>
      <c r="CC40" s="327"/>
      <c r="CD40" s="327"/>
      <c r="CE40" s="327"/>
      <c r="CF40" s="327"/>
      <c r="CG40" s="334"/>
      <c r="CH40" s="327"/>
    </row>
    <row r="41" spans="1:86" s="355" customFormat="1" ht="21" customHeight="1" thickBot="1" x14ac:dyDescent="0.3">
      <c r="A41" s="265">
        <f>IF(Prépa!$AE$29&lt;&gt;"",Prépa!$AE$29,"")</f>
        <v>4</v>
      </c>
      <c r="B41" s="286" t="str">
        <f>IF(Prépa!$AD$29&lt;&gt;"",Prépa!$AD$29,"")</f>
        <v>13h30</v>
      </c>
      <c r="C41" s="287">
        <f>IF($K$18&lt;&gt;"",$A$18,"")</f>
        <v>3</v>
      </c>
      <c r="D41" s="288" t="s">
        <v>129</v>
      </c>
      <c r="E41" s="289">
        <f>IF($K$22&lt;&gt;"",$A$22,"")</f>
        <v>7</v>
      </c>
      <c r="F41" s="290"/>
      <c r="G41" s="579" t="str">
        <f t="shared" si="8"/>
        <v>ADJAL Yorick</v>
      </c>
      <c r="H41" s="580"/>
      <c r="I41" s="580"/>
      <c r="J41" s="580"/>
      <c r="K41" s="580"/>
      <c r="L41" s="580"/>
      <c r="M41" s="288" t="s">
        <v>129</v>
      </c>
      <c r="N41" s="569" t="str">
        <f t="shared" si="9"/>
        <v>DUBOIS Gilles</v>
      </c>
      <c r="O41" s="569"/>
      <c r="P41" s="569"/>
      <c r="Q41" s="569"/>
      <c r="R41" s="569"/>
      <c r="S41" s="570"/>
      <c r="T41" s="291"/>
      <c r="U41" s="292">
        <v>3</v>
      </c>
      <c r="V41" s="292">
        <v>8</v>
      </c>
      <c r="W41" s="292">
        <v>5</v>
      </c>
      <c r="X41" s="292"/>
      <c r="Y41" s="408"/>
      <c r="Z41" s="415"/>
      <c r="AA41" s="413"/>
      <c r="AB41" s="294">
        <f>IF($AY28=1,0,IF($AZ28=1,2,IF($BB28&lt;&gt;"",IF($BB28=3,2,IF($BC28=3,1,"")),"")))</f>
        <v>2</v>
      </c>
      <c r="AC41" s="392"/>
      <c r="AD41" s="392"/>
      <c r="AE41" s="392"/>
      <c r="AF41" s="294">
        <f>IF($AZ28=1,0,IF($AY28=1,2,IF($BC28&lt;&gt;"",IF($BC28=3,2,IF($BB28=3,1,"")),"")))</f>
        <v>1</v>
      </c>
      <c r="AG41" s="416"/>
      <c r="AJ41" s="258"/>
      <c r="AK41" s="636" t="s">
        <v>225</v>
      </c>
      <c r="AL41" s="636"/>
      <c r="AM41" s="636"/>
      <c r="AN41" s="636"/>
      <c r="AO41" s="636"/>
      <c r="AP41" s="363"/>
      <c r="AQ41" s="362"/>
      <c r="AV41" s="401" t="str">
        <f t="shared" si="0"/>
        <v>5 - 6</v>
      </c>
      <c r="AW41" s="402">
        <f t="shared" si="1"/>
        <v>0</v>
      </c>
      <c r="AX41" s="266"/>
      <c r="AY41" s="405">
        <f t="shared" si="2"/>
        <v>0</v>
      </c>
      <c r="AZ41" s="406">
        <f t="shared" si="3"/>
        <v>0</v>
      </c>
      <c r="BA41" s="267"/>
      <c r="BB41" s="401">
        <f t="shared" si="4"/>
        <v>1</v>
      </c>
      <c r="BC41" s="402">
        <f t="shared" si="5"/>
        <v>3</v>
      </c>
      <c r="BD41" s="267"/>
      <c r="BE41" s="401">
        <f t="shared" si="6"/>
        <v>1</v>
      </c>
      <c r="BF41" s="402">
        <f t="shared" si="7"/>
        <v>2</v>
      </c>
      <c r="BJ41" s="356"/>
      <c r="BK41" s="356"/>
      <c r="BL41" s="356"/>
      <c r="BM41" s="356"/>
      <c r="BN41" s="356"/>
      <c r="BO41" s="356"/>
      <c r="BP41" s="356"/>
      <c r="BQ41" s="356"/>
      <c r="BR41" s="446"/>
      <c r="BS41" s="446"/>
      <c r="BT41" s="327"/>
      <c r="BU41" s="327"/>
      <c r="BV41" s="327"/>
      <c r="BW41" s="327"/>
      <c r="BX41" s="327"/>
      <c r="BY41" s="327"/>
      <c r="BZ41" s="327"/>
      <c r="CA41" s="327"/>
      <c r="CB41" s="327"/>
      <c r="CC41" s="327"/>
      <c r="CD41" s="327"/>
      <c r="CE41" s="327"/>
      <c r="CF41" s="327"/>
      <c r="CG41" s="334"/>
      <c r="CH41" s="327"/>
    </row>
    <row r="42" spans="1:86" ht="21" customHeight="1" x14ac:dyDescent="0.25">
      <c r="A42" s="265">
        <f>IF(Prépa!$AE$30&lt;&gt;"",Prépa!$AE$30,"")</f>
        <v>1</v>
      </c>
      <c r="B42" s="286" t="str">
        <f>IF(Prépa!$AD$30&lt;&gt;"",Prépa!$AD$30,"")</f>
        <v>13h30</v>
      </c>
      <c r="C42" s="287">
        <f>IF($K$17&lt;&gt;"",$A$17,"")</f>
        <v>2</v>
      </c>
      <c r="D42" s="288" t="s">
        <v>129</v>
      </c>
      <c r="E42" s="289">
        <f>IF($K$23&lt;&gt;"",$A$23,"")</f>
        <v>8</v>
      </c>
      <c r="F42" s="441" t="s">
        <v>371</v>
      </c>
      <c r="G42" s="579" t="str">
        <f t="shared" si="8"/>
        <v>HENOUX Frédéric</v>
      </c>
      <c r="H42" s="580"/>
      <c r="I42" s="580"/>
      <c r="J42" s="580"/>
      <c r="K42" s="580"/>
      <c r="L42" s="580"/>
      <c r="M42" s="288" t="s">
        <v>129</v>
      </c>
      <c r="N42" s="569" t="str">
        <f t="shared" si="9"/>
        <v>HASLE Stéphane</v>
      </c>
      <c r="O42" s="569"/>
      <c r="P42" s="569"/>
      <c r="Q42" s="569"/>
      <c r="R42" s="569"/>
      <c r="S42" s="570"/>
      <c r="T42" s="291"/>
      <c r="U42" s="292"/>
      <c r="V42" s="292"/>
      <c r="W42" s="292"/>
      <c r="X42" s="292"/>
      <c r="Y42" s="408"/>
      <c r="Z42" s="415"/>
      <c r="AA42" s="307">
        <f>IF($AY29=1,0,IF($AZ29=1,2,IF($BB29&lt;&gt;"",IF($BB29=3,2,IF($BC29=3,1,"")),"")))</f>
        <v>0</v>
      </c>
      <c r="AB42" s="392"/>
      <c r="AC42" s="392"/>
      <c r="AD42" s="392"/>
      <c r="AE42" s="392"/>
      <c r="AF42" s="392"/>
      <c r="AG42" s="295">
        <f>IF($AZ29=1,0,IF($AY29=1,2,IF($BC29&lt;&gt;"",IF($BC29=3,2,IF($BB29=3,1,"")),"")))</f>
        <v>2</v>
      </c>
      <c r="AJ42" s="273"/>
      <c r="AK42" s="636"/>
      <c r="AL42" s="636"/>
      <c r="AM42" s="636"/>
      <c r="AN42" s="636"/>
      <c r="AO42" s="636"/>
      <c r="AP42" s="363"/>
      <c r="AQ42" s="362"/>
      <c r="AU42" s="366"/>
      <c r="BH42" s="366"/>
      <c r="BI42" s="366"/>
      <c r="BJ42" s="366"/>
      <c r="BK42" s="366"/>
      <c r="BL42" s="366"/>
      <c r="BM42" s="366"/>
      <c r="BN42" s="366"/>
      <c r="BO42" s="366"/>
      <c r="BP42" s="337"/>
      <c r="BQ42" s="366"/>
      <c r="BR42" s="366"/>
      <c r="BS42" s="366"/>
      <c r="BT42" s="366"/>
      <c r="BU42" s="366"/>
      <c r="BV42" s="366"/>
      <c r="BW42" s="366"/>
      <c r="BX42" s="446"/>
      <c r="BY42" s="366"/>
      <c r="BZ42" s="366"/>
      <c r="CA42" s="366"/>
      <c r="CB42" s="366"/>
      <c r="CC42" s="366"/>
      <c r="CD42" s="366"/>
      <c r="CE42" s="366"/>
      <c r="CG42" s="335"/>
    </row>
    <row r="43" spans="1:86" ht="21" customHeight="1" thickBot="1" x14ac:dyDescent="0.3">
      <c r="A43" s="265">
        <f>IF(Prépa!$AE$34&lt;&gt;"",Prépa!$AE$34,"")</f>
        <v>7</v>
      </c>
      <c r="B43" s="286" t="str">
        <f>IF(Prépa!$AD$34&lt;&gt;"",Prépa!$AD$34,"")</f>
        <v>14h30</v>
      </c>
      <c r="C43" s="287">
        <f>IF($K$16&lt;&gt;"",$A$16,"")</f>
        <v>1</v>
      </c>
      <c r="D43" s="288" t="s">
        <v>129</v>
      </c>
      <c r="E43" s="289">
        <f>IF($K$19&lt;&gt;"",$A$19,"")</f>
        <v>4</v>
      </c>
      <c r="F43" s="290"/>
      <c r="G43" s="579" t="str">
        <f t="shared" si="8"/>
        <v>PAPIRER Alan</v>
      </c>
      <c r="H43" s="580"/>
      <c r="I43" s="580"/>
      <c r="J43" s="580"/>
      <c r="K43" s="580"/>
      <c r="L43" s="580"/>
      <c r="M43" s="288" t="s">
        <v>129</v>
      </c>
      <c r="N43" s="569" t="str">
        <f t="shared" si="9"/>
        <v>KERGOSIEN Arnaud</v>
      </c>
      <c r="O43" s="569"/>
      <c r="P43" s="569"/>
      <c r="Q43" s="569"/>
      <c r="R43" s="569"/>
      <c r="S43" s="570"/>
      <c r="T43" s="291"/>
      <c r="U43" s="292">
        <v>-1</v>
      </c>
      <c r="V43" s="292">
        <v>-9</v>
      </c>
      <c r="W43" s="292">
        <v>-5</v>
      </c>
      <c r="X43" s="292"/>
      <c r="Y43" s="408"/>
      <c r="Z43" s="410">
        <f>IF($AY30=1,0,IF($AZ30=1,2,IF($BB30&lt;&gt;"",IF($BB30=3,2,IF($BC30=3,1,"")),"")))</f>
        <v>1</v>
      </c>
      <c r="AA43" s="413"/>
      <c r="AB43" s="392"/>
      <c r="AC43" s="294">
        <f>IF($AZ30=1,0,IF($AY30=1,2,IF($BC30&lt;&gt;"",IF($BC30=3,2,IF($BB30=3,1,"")),"")))</f>
        <v>2</v>
      </c>
      <c r="AD43" s="392"/>
      <c r="AE43" s="392"/>
      <c r="AF43" s="392"/>
      <c r="AG43" s="416"/>
      <c r="AJ43" s="274"/>
      <c r="AK43" s="364"/>
      <c r="AL43" s="364"/>
      <c r="AM43" s="364"/>
      <c r="AN43" s="364"/>
      <c r="AO43" s="364"/>
      <c r="AP43" s="364"/>
      <c r="AQ43" s="365"/>
      <c r="AU43" s="366"/>
      <c r="BH43" s="366"/>
      <c r="BI43" s="366"/>
      <c r="BJ43" s="366"/>
      <c r="BK43" s="366"/>
      <c r="BL43" s="366"/>
      <c r="BM43" s="366"/>
      <c r="BN43" s="366"/>
      <c r="BO43" s="366"/>
      <c r="BP43" s="366"/>
      <c r="BQ43" s="366"/>
      <c r="BR43" s="366"/>
      <c r="BS43" s="366"/>
      <c r="BT43" s="366"/>
      <c r="BU43" s="366"/>
      <c r="BV43" s="366"/>
      <c r="BW43" s="366"/>
      <c r="BX43" s="446"/>
      <c r="BY43" s="366"/>
      <c r="BZ43" s="366"/>
      <c r="CA43" s="366"/>
      <c r="CB43" s="366"/>
      <c r="CC43" s="366"/>
      <c r="CD43" s="366"/>
      <c r="CE43" s="366"/>
    </row>
    <row r="44" spans="1:86" ht="21" customHeight="1" thickTop="1" x14ac:dyDescent="0.25">
      <c r="A44" s="265">
        <f>IF(Prépa!$AE$35&lt;&gt;"",Prépa!$AE$35,"")</f>
        <v>8</v>
      </c>
      <c r="B44" s="286" t="str">
        <f>IF(Prépa!$AD$35&lt;&gt;"",Prépa!$AD$35,"")</f>
        <v>14h30</v>
      </c>
      <c r="C44" s="287">
        <f>IF($K$18&lt;&gt;"",$A$18,"")</f>
        <v>3</v>
      </c>
      <c r="D44" s="288" t="s">
        <v>129</v>
      </c>
      <c r="E44" s="289">
        <f>IF($K$20&lt;&gt;"",$A$20,"")</f>
        <v>5</v>
      </c>
      <c r="F44" s="290"/>
      <c r="G44" s="579" t="str">
        <f t="shared" si="8"/>
        <v>ADJAL Yorick</v>
      </c>
      <c r="H44" s="580"/>
      <c r="I44" s="580"/>
      <c r="J44" s="580"/>
      <c r="K44" s="580"/>
      <c r="L44" s="580"/>
      <c r="M44" s="288" t="s">
        <v>129</v>
      </c>
      <c r="N44" s="569" t="str">
        <f t="shared" si="9"/>
        <v>BELTRAND Arnaud</v>
      </c>
      <c r="O44" s="569"/>
      <c r="P44" s="569"/>
      <c r="Q44" s="569"/>
      <c r="R44" s="569"/>
      <c r="S44" s="570"/>
      <c r="T44" s="291"/>
      <c r="U44" s="292">
        <v>-10</v>
      </c>
      <c r="V44" s="292">
        <v>-6</v>
      </c>
      <c r="W44" s="292">
        <v>6</v>
      </c>
      <c r="X44" s="292">
        <v>-7</v>
      </c>
      <c r="Y44" s="408"/>
      <c r="Z44" s="415"/>
      <c r="AA44" s="413"/>
      <c r="AB44" s="294">
        <f>IF($AY31=1,0,IF($AZ31=1,2,IF($BB31&lt;&gt;"",IF($BB31=3,2,IF($BC31=3,1,"")),"")))</f>
        <v>1</v>
      </c>
      <c r="AC44" s="392"/>
      <c r="AD44" s="294">
        <f>IF($AZ31=1,0,IF($AY31=1,2,IF($BC31&lt;&gt;"",IF($BC31=3,2,IF($BB31=3,1,"")),"")))</f>
        <v>2</v>
      </c>
      <c r="AE44" s="392"/>
      <c r="AF44" s="392"/>
      <c r="AG44" s="416"/>
      <c r="AU44" s="366"/>
      <c r="BH44" s="366"/>
      <c r="BI44" s="366"/>
      <c r="BJ44" s="366"/>
      <c r="BK44" s="366"/>
      <c r="BL44" s="446"/>
      <c r="BM44" s="446"/>
      <c r="BN44" s="446"/>
      <c r="BO44" s="446"/>
      <c r="BP44" s="446"/>
      <c r="BQ44" s="446"/>
      <c r="BR44" s="446"/>
      <c r="BS44" s="446"/>
      <c r="BT44" s="446"/>
      <c r="BU44" s="446"/>
      <c r="BV44" s="446"/>
      <c r="BW44" s="446"/>
      <c r="BX44" s="446"/>
      <c r="BY44" s="446"/>
      <c r="BZ44" s="446"/>
      <c r="CA44" s="366"/>
      <c r="CB44" s="366"/>
      <c r="CC44" s="446"/>
      <c r="CD44" s="446"/>
      <c r="CE44" s="366"/>
    </row>
    <row r="45" spans="1:86" ht="21" customHeight="1" x14ac:dyDescent="0.25">
      <c r="A45" s="265">
        <f>IF(Prépa!$AE$36&lt;&gt;"",Prépa!$AE$36,"")</f>
        <v>5</v>
      </c>
      <c r="B45" s="286" t="str">
        <f>IF(Prépa!$AD$36&lt;&gt;"",Prépa!$AD$36,"")</f>
        <v>14h30</v>
      </c>
      <c r="C45" s="287">
        <f>IF($K$17&lt;&gt;"",$A$17,"")</f>
        <v>2</v>
      </c>
      <c r="D45" s="288" t="s">
        <v>129</v>
      </c>
      <c r="E45" s="289">
        <f>IF($K$21&lt;&gt;"",$A$21,"")</f>
        <v>6</v>
      </c>
      <c r="F45" s="441" t="s">
        <v>371</v>
      </c>
      <c r="G45" s="579" t="str">
        <f t="shared" si="8"/>
        <v>HENOUX Frédéric</v>
      </c>
      <c r="H45" s="580"/>
      <c r="I45" s="580"/>
      <c r="J45" s="580"/>
      <c r="K45" s="580"/>
      <c r="L45" s="580"/>
      <c r="M45" s="288" t="s">
        <v>129</v>
      </c>
      <c r="N45" s="569" t="str">
        <f t="shared" si="9"/>
        <v>SIREAU GOSSIAUX Florence</v>
      </c>
      <c r="O45" s="569"/>
      <c r="P45" s="569"/>
      <c r="Q45" s="569"/>
      <c r="R45" s="569"/>
      <c r="S45" s="570"/>
      <c r="T45" s="291"/>
      <c r="U45" s="292"/>
      <c r="V45" s="292"/>
      <c r="W45" s="292"/>
      <c r="X45" s="292"/>
      <c r="Y45" s="408"/>
      <c r="Z45" s="415"/>
      <c r="AA45" s="307">
        <f>IF($AY32=1,0,IF($AZ32=1,2,IF($BB32&lt;&gt;"",IF($BB32=3,2,IF($BC32=3,1,"")),"")))</f>
        <v>0</v>
      </c>
      <c r="AB45" s="392"/>
      <c r="AC45" s="392"/>
      <c r="AD45" s="392"/>
      <c r="AE45" s="294">
        <f>IF($AZ32=1,0,IF($AY32=1,2,IF($BC32&lt;&gt;"",IF($BC32=3,2,IF($BB32=3,1,"")),"")))</f>
        <v>2</v>
      </c>
      <c r="AF45" s="392"/>
      <c r="AG45" s="416"/>
      <c r="AU45" s="366"/>
      <c r="AV45" s="606" t="s">
        <v>88</v>
      </c>
      <c r="AW45" s="607"/>
      <c r="AX45" s="607"/>
      <c r="AY45" s="607"/>
      <c r="AZ45" s="607"/>
      <c r="BA45" s="607"/>
      <c r="BB45" s="607"/>
      <c r="BC45" s="607"/>
      <c r="BD45" s="607"/>
      <c r="BE45" s="607"/>
      <c r="BF45" s="607"/>
      <c r="BG45" s="608"/>
      <c r="BH45" s="366"/>
      <c r="BI45" s="366"/>
      <c r="BJ45" s="366"/>
      <c r="BK45" s="393"/>
      <c r="BL45" s="311"/>
      <c r="BM45" s="311"/>
      <c r="BN45" s="311"/>
      <c r="BO45" s="311"/>
      <c r="BP45" s="311"/>
      <c r="BQ45" s="311"/>
      <c r="BR45" s="311"/>
      <c r="BS45" s="446"/>
      <c r="BT45" s="446"/>
      <c r="BU45" s="446"/>
      <c r="BV45" s="446"/>
      <c r="BW45" s="446"/>
      <c r="BX45" s="446"/>
      <c r="BY45" s="446"/>
      <c r="BZ45" s="446"/>
      <c r="CA45" s="366"/>
      <c r="CB45" s="366"/>
      <c r="CC45" s="446"/>
      <c r="CD45" s="446"/>
      <c r="CE45" s="366"/>
    </row>
    <row r="46" spans="1:86" ht="21" customHeight="1" thickBot="1" x14ac:dyDescent="0.3">
      <c r="A46" s="265">
        <f>IF(Prépa!$AE$37&lt;&gt;"",Prépa!$AE$37,"")</f>
        <v>6</v>
      </c>
      <c r="B46" s="286" t="str">
        <f>IF(Prépa!$AD$37&lt;&gt;"",Prépa!$AD$37,"")</f>
        <v>14h30</v>
      </c>
      <c r="C46" s="287">
        <f>IF($K$22&lt;&gt;"",$A$22,"")</f>
        <v>7</v>
      </c>
      <c r="D46" s="288" t="s">
        <v>129</v>
      </c>
      <c r="E46" s="289">
        <f>IF($K$23&lt;&gt;"",$A$23,"")</f>
        <v>8</v>
      </c>
      <c r="F46" s="290"/>
      <c r="G46" s="579" t="str">
        <f t="shared" si="8"/>
        <v>DUBOIS Gilles</v>
      </c>
      <c r="H46" s="580"/>
      <c r="I46" s="580"/>
      <c r="J46" s="580"/>
      <c r="K46" s="580"/>
      <c r="L46" s="580"/>
      <c r="M46" s="288" t="s">
        <v>129</v>
      </c>
      <c r="N46" s="569" t="str">
        <f t="shared" si="9"/>
        <v>HASLE Stéphane</v>
      </c>
      <c r="O46" s="569"/>
      <c r="P46" s="569"/>
      <c r="Q46" s="569"/>
      <c r="R46" s="569"/>
      <c r="S46" s="570"/>
      <c r="T46" s="291"/>
      <c r="U46" s="292">
        <v>7</v>
      </c>
      <c r="V46" s="292">
        <v>-6</v>
      </c>
      <c r="W46" s="292">
        <v>-9</v>
      </c>
      <c r="X46" s="292">
        <v>-6</v>
      </c>
      <c r="Y46" s="408"/>
      <c r="Z46" s="415"/>
      <c r="AA46" s="413"/>
      <c r="AB46" s="392"/>
      <c r="AC46" s="392"/>
      <c r="AD46" s="392"/>
      <c r="AE46" s="392"/>
      <c r="AF46" s="294">
        <f>IF($AY33=1,0,IF($AZ33=1,2,IF($BB33&lt;&gt;"",IF($BB33=3,2,IF($BC33=3,1,"")),"")))</f>
        <v>1</v>
      </c>
      <c r="AG46" s="295">
        <f>IF($AZ33=1,0,IF($AY33=1,2,IF($BC33&lt;&gt;"",IF($BC33=3,2,IF($BB33=3,1,"")),"")))</f>
        <v>2</v>
      </c>
      <c r="AU46" s="366"/>
      <c r="AV46" s="611" t="s">
        <v>115</v>
      </c>
      <c r="AW46" s="594"/>
      <c r="AX46" s="611" t="s">
        <v>116</v>
      </c>
      <c r="AY46" s="594"/>
      <c r="AZ46" s="611" t="s">
        <v>117</v>
      </c>
      <c r="BA46" s="594"/>
      <c r="BB46" s="611" t="s">
        <v>118</v>
      </c>
      <c r="BC46" s="594"/>
      <c r="BD46" s="593" t="s">
        <v>119</v>
      </c>
      <c r="BE46" s="594"/>
      <c r="BF46" s="278" t="s">
        <v>120</v>
      </c>
      <c r="BG46" s="278" t="s">
        <v>121</v>
      </c>
      <c r="BH46" s="366"/>
      <c r="BI46" s="366"/>
      <c r="BJ46" s="366"/>
      <c r="BK46" s="366"/>
      <c r="BL46" s="366"/>
      <c r="BM46" s="366"/>
      <c r="BN46" s="366"/>
      <c r="BO46" s="366"/>
      <c r="BP46" s="366"/>
      <c r="BQ46" s="366"/>
      <c r="BR46" s="366"/>
      <c r="BS46" s="446"/>
      <c r="BT46" s="446"/>
      <c r="BU46" s="446"/>
      <c r="BV46" s="446"/>
      <c r="BW46" s="446"/>
      <c r="BX46" s="446"/>
      <c r="BY46" s="446"/>
      <c r="BZ46" s="446"/>
      <c r="CA46" s="262"/>
      <c r="CB46" s="262"/>
      <c r="CC46" s="262"/>
      <c r="CD46" s="446"/>
      <c r="CE46" s="366"/>
      <c r="CH46" s="240"/>
    </row>
    <row r="47" spans="1:86" ht="21" customHeight="1" x14ac:dyDescent="0.25">
      <c r="A47" s="265">
        <f>IF(Prépa!$AE$41&lt;&gt;"",Prépa!$AE$41,"")</f>
        <v>3</v>
      </c>
      <c r="B47" s="286" t="str">
        <f>IF(Prépa!$AD$41&lt;&gt;"",Prépa!$AD$41,"")</f>
        <v>15h30</v>
      </c>
      <c r="C47" s="287">
        <f>IF($K$16&lt;&gt;"",$A$16,"")</f>
        <v>1</v>
      </c>
      <c r="D47" s="288" t="s">
        <v>129</v>
      </c>
      <c r="E47" s="289">
        <f>IF($K$18&lt;&gt;"",$A$18,"")</f>
        <v>3</v>
      </c>
      <c r="F47" s="290"/>
      <c r="G47" s="579" t="str">
        <f t="shared" si="8"/>
        <v>PAPIRER Alan</v>
      </c>
      <c r="H47" s="580"/>
      <c r="I47" s="580"/>
      <c r="J47" s="580"/>
      <c r="K47" s="580"/>
      <c r="L47" s="580"/>
      <c r="M47" s="288" t="s">
        <v>129</v>
      </c>
      <c r="N47" s="569" t="str">
        <f t="shared" si="9"/>
        <v>ADJAL Yorick</v>
      </c>
      <c r="O47" s="569"/>
      <c r="P47" s="569"/>
      <c r="Q47" s="569"/>
      <c r="R47" s="569"/>
      <c r="S47" s="570"/>
      <c r="T47" s="291"/>
      <c r="U47" s="292">
        <v>-9</v>
      </c>
      <c r="V47" s="292">
        <v>-8</v>
      </c>
      <c r="W47" s="292">
        <v>-4</v>
      </c>
      <c r="X47" s="292"/>
      <c r="Y47" s="408"/>
      <c r="Z47" s="410">
        <f>IF($AY34=1,0,IF($AZ34=1,2,IF($BB34&lt;&gt;"",IF($BB34=3,2,IF($BC34=3,1,"")),"")))</f>
        <v>1</v>
      </c>
      <c r="AA47" s="413"/>
      <c r="AB47" s="294">
        <f>IF($AZ34=1,0,IF($AY34=1,2,IF($BC34&lt;&gt;"",IF($BC34=3,2,IF($BB34=3,1,"")),"")))</f>
        <v>2</v>
      </c>
      <c r="AC47" s="392"/>
      <c r="AD47" s="392"/>
      <c r="AE47" s="392"/>
      <c r="AF47" s="392"/>
      <c r="AG47" s="416"/>
      <c r="AU47" s="366"/>
      <c r="AV47" s="282">
        <f>IF(AND($AZ$14=1,$U$27=""),11,IF($U$27&lt;0.1,-$U$27,IF(AND($U$27&gt;-0.1,$U$27&lt;10),11,($U$27+2))))</f>
        <v>8</v>
      </c>
      <c r="AW47" s="283">
        <f>IF(AND($AY$14=1,$U$27=""),11,IF($U$27&gt;-0.1,$U$27,IF(AND($U$27&lt;0.1,$U$27&gt;-10),11,(-$U$27+2))))</f>
        <v>11</v>
      </c>
      <c r="AX47" s="282">
        <f>IF(AND($AZ$14=1,$V$27=""),11,IF($V$27&lt;0.1,-$V$27,IF(AND($V$27&gt;-0.1,$V$27&lt;10),11,($V$27+2))))</f>
        <v>11</v>
      </c>
      <c r="AY47" s="283">
        <f>IF(AND($AY$14=1,$V$27=""),11,IF($V$27&gt;-0.1,$V$27,IF(AND($V$27&lt;0.1,$V$27&gt;-10),11,(-$V$27+2))))</f>
        <v>7</v>
      </c>
      <c r="AZ47" s="282">
        <f>IF(AND($AZ$14=1,$W$27=""),11,IF($W$27&lt;0.1,-$W$27,IF(AND($W$27&gt;-0.1,$W$27&lt;10),11,($W$27+2))))</f>
        <v>7</v>
      </c>
      <c r="BA47" s="283">
        <f>IF(AND($AY$14=1,$W$27=""),11,IF($W$27&gt;-0.1,$W$27,IF(AND($W$27&lt;0.1,$W$27&gt;-10),11,(-$W$27+2))))</f>
        <v>11</v>
      </c>
      <c r="BB47" s="282">
        <f>IF(AND($AZ$14=1,$X$27=""),11,IF($X$27&lt;0.1,-$X$27,IF(AND($X$27&gt;-0.1,$X$27&lt;10),11,($X$27+2))))</f>
        <v>12</v>
      </c>
      <c r="BC47" s="283">
        <f>IF(AND($AY$14=1,$X$27=""),11,IF($X$27&gt;-0.1,$X$27,IF(AND($X$27&lt;0.1,$X$27&gt;-10),11,(-$X$27+2))))</f>
        <v>10</v>
      </c>
      <c r="BD47" s="284">
        <f>IF(AND($AZ$14=1,$Y$27=""),11,IF($Y$27&lt;0.1,-$Y$27,IF(AND($Y$27&gt;-0.1,$Y$27&lt;10),11,($Y$27+2))))</f>
        <v>11</v>
      </c>
      <c r="BE47" s="283">
        <f>IF(AND($AY$14=1,$Y$27=""),11,IF($Y$27&gt;-0.1,$Y$27,IF(AND($Y$27&lt;0.1,$Y$27&gt;-10),11,(-$Y$27+2))))</f>
        <v>9</v>
      </c>
      <c r="BF47" s="285">
        <f>IF($BB$14+$BC$14&gt;2,IF($BB$14+$BC$14=3,$AV$47+$AX$47+$AZ$47,IF($BB$14+$BC$14=4,$AV$47+$AX$47+$AZ$47+$BB$47,IF($BB$14+$BC$14=5,$AV$47+$AX$47+$AZ$47+$BB$47+$BD$47,""))),"")</f>
        <v>49</v>
      </c>
      <c r="BG47" s="285">
        <f>IF($BB$14+$BC$14&gt;2,IF($BB$14+$BC$14=3,$AW$47+$AY$47+$BA$47,IF($BB$14+$BC$14=4,$AW$47+$AY$47+$BA$47+$BC$47,IF($BB$14+$BC$14=5,$AW$47+$AY$47+$BA$47+$BC$47+$BE$47,""))),"")</f>
        <v>48</v>
      </c>
      <c r="BH47" s="366"/>
      <c r="BI47" s="366"/>
      <c r="BJ47" s="366"/>
      <c r="BK47" s="366"/>
      <c r="BL47" s="366"/>
      <c r="BM47" s="366"/>
      <c r="BN47" s="366"/>
      <c r="BO47" s="366"/>
      <c r="BP47" s="366"/>
      <c r="BQ47" s="366"/>
      <c r="BR47" s="366"/>
      <c r="BS47" s="446"/>
      <c r="BT47" s="446"/>
      <c r="BU47" s="446"/>
      <c r="BV47" s="446"/>
      <c r="BW47" s="446"/>
      <c r="BX47" s="446"/>
      <c r="BY47" s="446"/>
      <c r="BZ47" s="446"/>
      <c r="CA47" s="262"/>
      <c r="CB47" s="366"/>
      <c r="CC47" s="366"/>
      <c r="CD47" s="446"/>
      <c r="CE47" s="366"/>
    </row>
    <row r="48" spans="1:86" ht="21" customHeight="1" x14ac:dyDescent="0.25">
      <c r="A48" s="265">
        <f>IF(Prépa!$AE$42&lt;&gt;"",Prépa!$AE$42,"")</f>
        <v>4</v>
      </c>
      <c r="B48" s="286" t="str">
        <f>IF(Prépa!$AD$42&lt;&gt;"",Prépa!$AD$42,"")</f>
        <v>15h30</v>
      </c>
      <c r="C48" s="287">
        <f>IF($K$17&lt;&gt;"",$A$17,"")</f>
        <v>2</v>
      </c>
      <c r="D48" s="288" t="s">
        <v>129</v>
      </c>
      <c r="E48" s="289">
        <f>IF($K$19&lt;&gt;"",$A$19,"")</f>
        <v>4</v>
      </c>
      <c r="F48" s="441" t="s">
        <v>371</v>
      </c>
      <c r="G48" s="579" t="str">
        <f t="shared" si="8"/>
        <v>HENOUX Frédéric</v>
      </c>
      <c r="H48" s="580"/>
      <c r="I48" s="580"/>
      <c r="J48" s="580"/>
      <c r="K48" s="580"/>
      <c r="L48" s="580"/>
      <c r="M48" s="288" t="s">
        <v>129</v>
      </c>
      <c r="N48" s="569" t="str">
        <f t="shared" si="9"/>
        <v>KERGOSIEN Arnaud</v>
      </c>
      <c r="O48" s="569"/>
      <c r="P48" s="569"/>
      <c r="Q48" s="569"/>
      <c r="R48" s="569"/>
      <c r="S48" s="570"/>
      <c r="T48" s="291"/>
      <c r="U48" s="292"/>
      <c r="V48" s="292"/>
      <c r="W48" s="292"/>
      <c r="X48" s="292"/>
      <c r="Y48" s="408"/>
      <c r="Z48" s="415"/>
      <c r="AA48" s="307">
        <f>IF($AY35=1,0,IF($AZ35=1,2,IF($BB35&lt;&gt;"",IF($BB35=3,2,IF($BC35=3,1,"")),"")))</f>
        <v>0</v>
      </c>
      <c r="AB48" s="392"/>
      <c r="AC48" s="294">
        <f>IF($AZ35=1,0,IF($AY35=1,2,IF($BC35&lt;&gt;"",IF($BC35=3,2,IF($BB35=3,1,"")),"")))</f>
        <v>2</v>
      </c>
      <c r="AD48" s="392"/>
      <c r="AE48" s="392"/>
      <c r="AF48" s="392"/>
      <c r="AG48" s="416"/>
      <c r="AU48" s="366"/>
      <c r="AV48" s="297">
        <f>IF(AND($AZ$15=1,$U$28=""),11,IF($U$28&lt;0.1,-$U$28,IF(AND($U$28&gt;-0.1,$U$28&lt;10),11,($U$28+2))))</f>
        <v>0</v>
      </c>
      <c r="AW48" s="298">
        <f>IF(AND($AY$15=1,$U$28=""),11,IF($U$28&gt;-0.1,$U$28,IF(AND($U$28&lt;0.1,$U$28&gt;-10),11,(-$U$28+2))))</f>
        <v>11</v>
      </c>
      <c r="AX48" s="297">
        <f>IF(AND($AZ$15=1,$V$28=""),11,IF($V$28&lt;0.1,-$V$28,IF(AND($V$28&gt;-0.1,$V$28&lt;10),11,($V$28+2))))</f>
        <v>0</v>
      </c>
      <c r="AY48" s="298">
        <f>IF(AND($AY$15=1,$V$28=""),11,IF($V$28&gt;-0.1,$V$28,IF(AND($V$28&lt;0.1,$V$28&gt;-10),11,(-$V$28+2))))</f>
        <v>11</v>
      </c>
      <c r="AZ48" s="297">
        <f>IF(AND($AZ$15=1,$W$28=""),11,IF($W$28&lt;0.1,-$W$28,IF(AND($W$28&gt;-0.1,$W$28&lt;10),11,($W$28+2))))</f>
        <v>0</v>
      </c>
      <c r="BA48" s="298">
        <f>IF(AND($AY$15=1,$W$28=""),11,IF($W$28&gt;-0.1,$W$28,IF(AND($W$28&lt;0.1,$W$28&gt;-10),11,(-$W$28+2))))</f>
        <v>11</v>
      </c>
      <c r="BB48" s="297">
        <f>IF(AND($AZ$15=1,$X$28=""),11,IF($X$28&lt;0.1,-$X$28,IF(AND($X$28&gt;-0.1,$X$28&lt;10),11,($X$28+2))))</f>
        <v>0</v>
      </c>
      <c r="BC48" s="298">
        <f>IF(AND($AY$15=1,$X$28=""),11,IF($X$28&gt;-0.1,$X$28,IF(AND($X$28&lt;0.1,$X$28&gt;-10),11,(-$X$28+2))))</f>
        <v>11</v>
      </c>
      <c r="BD48" s="297">
        <f>IF(AND($AZ$15=1,$Y$28=""),11,IF($Y$28&lt;0.1,-$Y$28,IF(AND($Y$28&gt;-0.1,$Y$28&lt;10),11,($Y$28+2))))</f>
        <v>0</v>
      </c>
      <c r="BE48" s="298">
        <f>IF(AND($AY$15=1,$Y$28=""),11,IF($Y$28&gt;-0.1,$Y$28,IF(AND($Y$28&lt;0.1,$Y$28&gt;-10),11,(-$Y$28+2))))</f>
        <v>11</v>
      </c>
      <c r="BF48" s="299">
        <f>IF($BB$15+$BC$15&gt;2,IF($BB$15+$BC$15=3,$AV$48+$AX$48+$AZ$48,IF($BB$15+$BC$15=4,$AV$48+$AX$48+$AZ$48+$BB$48,IF($BB$15+$BC$15=5,$AV$48+$AX$48+$AZ$48+$BB$48+$BD$48,""))),"")</f>
        <v>0</v>
      </c>
      <c r="BG48" s="299">
        <f>IF($BB$15+$BC$15&gt;2,IF($BB$15+$BC$15=3,$AW$48+$AY$48+$BA$48,IF($BB$15+$BC$15=4,$AW$48+$AY$48+$BA$48+$BC$48,IF($BB$15+$BC$15=5,$AW$48+$AY$48+$BA$48+$BC$48+$BE$48,""))),"")</f>
        <v>33</v>
      </c>
      <c r="BH48" s="366"/>
      <c r="BI48" s="366"/>
      <c r="BJ48" s="366"/>
      <c r="BK48" s="366"/>
      <c r="BL48" s="366"/>
      <c r="BM48" s="366"/>
      <c r="BN48" s="366"/>
      <c r="BO48" s="366"/>
      <c r="BP48" s="366"/>
      <c r="BQ48" s="366"/>
      <c r="BR48" s="366"/>
      <c r="BS48" s="366"/>
      <c r="BT48" s="366"/>
      <c r="BU48" s="366"/>
      <c r="BV48" s="366"/>
      <c r="BW48" s="366"/>
      <c r="BX48" s="446"/>
      <c r="BY48" s="366"/>
      <c r="BZ48" s="366"/>
      <c r="CA48" s="366"/>
      <c r="CB48" s="366"/>
      <c r="CC48" s="366"/>
      <c r="CD48" s="366"/>
      <c r="CE48" s="366"/>
    </row>
    <row r="49" spans="1:86" ht="21" customHeight="1" thickBot="1" x14ac:dyDescent="0.3">
      <c r="A49" s="265">
        <f>IF(Prépa!$AE$43&lt;&gt;"",Prépa!$AE$43,"")</f>
        <v>1</v>
      </c>
      <c r="B49" s="286" t="str">
        <f>IF(Prépa!$AD$43&lt;&gt;"",Prépa!$AD$43,"")</f>
        <v>15h30</v>
      </c>
      <c r="C49" s="287">
        <f>IF($K$20&lt;&gt;"",$A$20,"")</f>
        <v>5</v>
      </c>
      <c r="D49" s="288" t="s">
        <v>129</v>
      </c>
      <c r="E49" s="289">
        <f>IF($K$23&lt;&gt;"",$A$23,"")</f>
        <v>8</v>
      </c>
      <c r="F49" s="290"/>
      <c r="G49" s="579" t="str">
        <f t="shared" si="8"/>
        <v>BELTRAND Arnaud</v>
      </c>
      <c r="H49" s="580"/>
      <c r="I49" s="580"/>
      <c r="J49" s="580"/>
      <c r="K49" s="580"/>
      <c r="L49" s="580"/>
      <c r="M49" s="288" t="s">
        <v>129</v>
      </c>
      <c r="N49" s="569" t="str">
        <f t="shared" si="9"/>
        <v>HASLE Stéphane</v>
      </c>
      <c r="O49" s="569"/>
      <c r="P49" s="569"/>
      <c r="Q49" s="569"/>
      <c r="R49" s="569"/>
      <c r="S49" s="570"/>
      <c r="T49" s="291"/>
      <c r="U49" s="292">
        <v>10</v>
      </c>
      <c r="V49" s="292">
        <v>9</v>
      </c>
      <c r="W49" s="292">
        <v>-4</v>
      </c>
      <c r="X49" s="292">
        <v>-9</v>
      </c>
      <c r="Y49" s="408">
        <v>9</v>
      </c>
      <c r="Z49" s="415"/>
      <c r="AA49" s="413"/>
      <c r="AB49" s="392"/>
      <c r="AC49" s="392"/>
      <c r="AD49" s="294">
        <f>IF($AY36=1,0,IF($AZ36=1,2,IF($BB36&lt;&gt;"",IF($BB36=3,2,IF($BC36=3,1,"")),"")))</f>
        <v>2</v>
      </c>
      <c r="AE49" s="392"/>
      <c r="AF49" s="392"/>
      <c r="AG49" s="295">
        <f>IF($AZ36=1,0,IF($AY36=1,2,IF($BC36&lt;&gt;"",IF($BC36=3,2,IF($BB36=3,1,"")),"")))</f>
        <v>1</v>
      </c>
      <c r="AU49" s="366"/>
      <c r="AV49" s="308">
        <f>IF(AND($AZ$16=1,$U$29=""),11,IF($U$29&lt;0.1,-$U$29,IF(AND($U$29&gt;-0.1,$U$29&lt;10),11,($U$29+2))))</f>
        <v>12</v>
      </c>
      <c r="AW49" s="309">
        <f>IF(AND($AY$16=1,$U$29=""),11,IF($U$29&gt;-0.1,$U$29,IF(AND($U$29&lt;0.1,$U$29&gt;-10),11,(-$U$29+2))))</f>
        <v>10</v>
      </c>
      <c r="AX49" s="308">
        <f>IF(AND($AZ$16=1,$V$29=""),11,IF($V$29&lt;0.1,-$V$29,IF(AND($V$29&gt;-0.1,$V$29&lt;10),11,($V$29+2))))</f>
        <v>11</v>
      </c>
      <c r="AY49" s="309">
        <f>IF(AND($AY$16=1,$V$29=""),11,IF($V$29&gt;-0.1,$V$29,IF(AND($V$29&lt;0.1,$V$29&gt;-10),11,(-$V$29+2))))</f>
        <v>7</v>
      </c>
      <c r="AZ49" s="308">
        <f>IF(AND($AZ$16=1,$W$29=""),11,IF($W$29&lt;0.1,-$W$29,IF(AND($W$29&gt;-0.1,$W$29&lt;10),11,($W$29+2))))</f>
        <v>9</v>
      </c>
      <c r="BA49" s="309">
        <f>IF(AND($AY$16=1,$W$29=""),11,IF($W$29&gt;-0.1,$W$29,IF(AND($W$29&lt;0.1,$W$29&gt;-10),11,(-$W$29+2))))</f>
        <v>11</v>
      </c>
      <c r="BB49" s="308">
        <f>IF(AND($AZ$16=1,$X$29=""),11,IF($X$29&lt;0.1,-$X$29,IF(AND($X$29&gt;-0.1,$X$29&lt;10),11,($X$29+2))))</f>
        <v>11</v>
      </c>
      <c r="BC49" s="309">
        <f>IF(AND($AY$16=1,$X$29=""),11,IF($X$29&gt;-0.1,$X$29,IF(AND($X$29&lt;0.1,$X$29&gt;-10),11,(-$X$29+2))))</f>
        <v>8</v>
      </c>
      <c r="BD49" s="308">
        <f>IF(AND($AZ$16=1,$Y$29=""),11,IF($Y$29&lt;0.1,-$Y$29,IF(AND($Y$29&gt;-0.1,$Y$29&lt;10),11,($Y$29+2))))</f>
        <v>0</v>
      </c>
      <c r="BE49" s="309">
        <f>IF(AND($AY$16=1,$Y$29=""),11,IF($Y$29&gt;-0.1,$Y$29,IF(AND($Y$29&lt;0.1,$Y$29&gt;-10),11,(-$Y$29+2))))</f>
        <v>0</v>
      </c>
      <c r="BF49" s="310">
        <f>IF($BB$16+$BC$16&gt;2,IF($BB$16+$BC$16=3,$AV$49+$AX$49+$AZ$49,IF($BB$16+$BC$16=4,$AV$49+$AX$49+$AZ$49+$BB$49,IF($BB$16+$BC$16=5,$AV$49+$AX$49+$AZ$49+$BB$49+$BD$49,""))),"")</f>
        <v>43</v>
      </c>
      <c r="BG49" s="310">
        <f>IF($BB$16+$BC$16&gt;2,IF($BB$16+$BC$16=3,$AW$49+$AY$49+$BA$49,IF($BB$16+$BC$16=4,$AW$49+$AY$49+$BA$49+$BC$49,IF($BB$16+$BC$16=5,$AW$49+$AY$49+$BA$49+$BC$49+$BE$49,""))),"")</f>
        <v>36</v>
      </c>
      <c r="BH49" s="366"/>
      <c r="BI49" s="366"/>
      <c r="BJ49" s="366"/>
      <c r="BK49" s="366"/>
      <c r="BL49" s="366"/>
      <c r="BM49" s="366"/>
      <c r="BN49" s="366"/>
      <c r="BO49" s="366"/>
      <c r="BP49" s="366"/>
      <c r="BQ49" s="366"/>
      <c r="BR49" s="366"/>
      <c r="BS49" s="366"/>
      <c r="BT49" s="366"/>
      <c r="BU49" s="366"/>
      <c r="BV49" s="366"/>
      <c r="BW49" s="366"/>
      <c r="BX49" s="446"/>
      <c r="BY49" s="366"/>
      <c r="BZ49" s="366"/>
      <c r="CA49" s="366"/>
      <c r="CB49" s="366"/>
      <c r="CC49" s="366"/>
      <c r="CD49" s="366"/>
      <c r="CE49" s="366"/>
    </row>
    <row r="50" spans="1:86" ht="21" customHeight="1" x14ac:dyDescent="0.25">
      <c r="A50" s="265">
        <f>IF(Prépa!$AE$44&lt;&gt;"",Prépa!$AE$44,"")</f>
        <v>2</v>
      </c>
      <c r="B50" s="286" t="str">
        <f>IF(Prépa!$AD$44&lt;&gt;"",Prépa!$AD$44,"")</f>
        <v>15h30</v>
      </c>
      <c r="C50" s="287">
        <f>IF($K$21&lt;&gt;"",$A$21,"")</f>
        <v>6</v>
      </c>
      <c r="D50" s="288" t="s">
        <v>129</v>
      </c>
      <c r="E50" s="289">
        <f>IF($K$22&lt;&gt;"",$A$22,"")</f>
        <v>7</v>
      </c>
      <c r="F50" s="290"/>
      <c r="G50" s="579" t="str">
        <f t="shared" si="8"/>
        <v>SIREAU GOSSIAUX Florence</v>
      </c>
      <c r="H50" s="580"/>
      <c r="I50" s="580"/>
      <c r="J50" s="580"/>
      <c r="K50" s="580"/>
      <c r="L50" s="580"/>
      <c r="M50" s="288" t="s">
        <v>129</v>
      </c>
      <c r="N50" s="569" t="str">
        <f t="shared" si="9"/>
        <v>DUBOIS Gilles</v>
      </c>
      <c r="O50" s="569"/>
      <c r="P50" s="569"/>
      <c r="Q50" s="569"/>
      <c r="R50" s="569"/>
      <c r="S50" s="570"/>
      <c r="T50" s="291"/>
      <c r="U50" s="292">
        <v>7</v>
      </c>
      <c r="V50" s="292">
        <v>6</v>
      </c>
      <c r="W50" s="292">
        <v>-5</v>
      </c>
      <c r="X50" s="292">
        <v>7</v>
      </c>
      <c r="Y50" s="408"/>
      <c r="Z50" s="415"/>
      <c r="AA50" s="413"/>
      <c r="AB50" s="392"/>
      <c r="AC50" s="392"/>
      <c r="AD50" s="392"/>
      <c r="AE50" s="294">
        <f>IF($AY37=1,0,IF($AZ37=1,2,IF($BB37&lt;&gt;"",IF($BB37=3,2,IF($BC37=3,1,"")),"")))</f>
        <v>2</v>
      </c>
      <c r="AF50" s="294">
        <f>IF($AZ37=1,0,IF($AY37=1,2,IF($BC37&lt;&gt;"",IF($BC37=3,2,IF($BB37=3,1,"")),"")))</f>
        <v>1</v>
      </c>
      <c r="AG50" s="416"/>
      <c r="AU50" s="366"/>
      <c r="BB50" s="229"/>
      <c r="BC50" s="229"/>
      <c r="BD50" s="229"/>
      <c r="BH50" s="366"/>
      <c r="BI50" s="366"/>
      <c r="BJ50" s="366"/>
      <c r="BK50" s="394"/>
      <c r="BL50" s="394"/>
      <c r="BM50" s="394"/>
      <c r="BN50" s="394"/>
      <c r="BO50" s="394"/>
      <c r="BP50" s="394"/>
      <c r="BQ50" s="394"/>
      <c r="BR50" s="394"/>
      <c r="BS50" s="394"/>
      <c r="BT50" s="394"/>
      <c r="BU50" s="394"/>
      <c r="BV50" s="394"/>
      <c r="BW50" s="394"/>
      <c r="BX50" s="394"/>
      <c r="BY50" s="394"/>
      <c r="BZ50" s="394"/>
      <c r="CA50" s="394"/>
      <c r="CB50" s="394"/>
      <c r="CC50" s="394"/>
      <c r="CD50" s="394"/>
      <c r="CE50" s="394"/>
      <c r="CF50" s="248"/>
      <c r="CG50" s="248"/>
      <c r="CH50" s="248"/>
    </row>
    <row r="51" spans="1:86" ht="21" customHeight="1" x14ac:dyDescent="0.25">
      <c r="A51" s="265">
        <f>IF(Prépa!$AE$48&lt;&gt;"",Prépa!$AE$48,"")</f>
        <v>8</v>
      </c>
      <c r="B51" s="286" t="str">
        <f>IF(Prépa!$AD$48&lt;&gt;"",Prépa!$AD$48,"")</f>
        <v>16h30</v>
      </c>
      <c r="C51" s="287">
        <f>IF($K$16&lt;&gt;"",$A$16,"")</f>
        <v>1</v>
      </c>
      <c r="D51" s="288" t="s">
        <v>129</v>
      </c>
      <c r="E51" s="289">
        <f>IF($K$17&lt;&gt;"",$A$17,"")</f>
        <v>2</v>
      </c>
      <c r="F51" s="290"/>
      <c r="G51" s="579" t="str">
        <f t="shared" si="8"/>
        <v>PAPIRER Alan</v>
      </c>
      <c r="H51" s="580"/>
      <c r="I51" s="580"/>
      <c r="J51" s="580"/>
      <c r="K51" s="580"/>
      <c r="L51" s="580"/>
      <c r="M51" s="288" t="s">
        <v>129</v>
      </c>
      <c r="N51" s="569" t="str">
        <f t="shared" si="9"/>
        <v>HENOUX Frédéric</v>
      </c>
      <c r="O51" s="569"/>
      <c r="P51" s="569"/>
      <c r="Q51" s="569"/>
      <c r="R51" s="569"/>
      <c r="S51" s="570"/>
      <c r="T51" s="440" t="s">
        <v>371</v>
      </c>
      <c r="U51" s="292"/>
      <c r="V51" s="292"/>
      <c r="W51" s="292"/>
      <c r="X51" s="292"/>
      <c r="Y51" s="408"/>
      <c r="Z51" s="410">
        <f>IF($AY38=1,0,IF($AZ38=1,2,IF($BB38&lt;&gt;"",IF($BB38=3,2,IF($BC38=3,1,"")),"")))</f>
        <v>2</v>
      </c>
      <c r="AA51" s="307">
        <f>IF($AZ38=1,0,IF($AY38=1,2,IF($BC38&lt;&gt;"",IF($BC38=3,2,IF($BB38=3,1,"")),"")))</f>
        <v>0</v>
      </c>
      <c r="AB51" s="392"/>
      <c r="AC51" s="392"/>
      <c r="AD51" s="392"/>
      <c r="AE51" s="392"/>
      <c r="AF51" s="392"/>
      <c r="AG51" s="416"/>
      <c r="AU51" s="366"/>
      <c r="AV51" s="606" t="s">
        <v>88</v>
      </c>
      <c r="AW51" s="607"/>
      <c r="AX51" s="607"/>
      <c r="AY51" s="607"/>
      <c r="AZ51" s="607"/>
      <c r="BA51" s="608"/>
      <c r="BB51" s="311"/>
      <c r="BC51" s="311"/>
      <c r="BD51" s="356"/>
      <c r="BE51" s="395"/>
      <c r="BF51" s="395"/>
      <c r="BG51" s="366"/>
      <c r="BH51" s="366"/>
      <c r="BI51" s="366"/>
      <c r="BJ51" s="366"/>
      <c r="BK51" s="394"/>
      <c r="BL51" s="394"/>
      <c r="BM51" s="394"/>
      <c r="BN51" s="394"/>
      <c r="BO51" s="394"/>
      <c r="BP51" s="394"/>
      <c r="BQ51" s="394"/>
      <c r="BR51" s="394"/>
      <c r="BS51" s="394"/>
      <c r="BT51" s="394"/>
      <c r="BU51" s="394"/>
      <c r="BV51" s="394"/>
      <c r="BW51" s="394"/>
      <c r="BX51" s="394"/>
      <c r="BY51" s="394"/>
      <c r="BZ51" s="394"/>
      <c r="CA51" s="394"/>
      <c r="CB51" s="394"/>
      <c r="CC51" s="394"/>
      <c r="CD51" s="394"/>
      <c r="CE51" s="394"/>
      <c r="CF51" s="248"/>
      <c r="CG51" s="248"/>
      <c r="CH51" s="248"/>
    </row>
    <row r="52" spans="1:86" ht="21" customHeight="1" thickBot="1" x14ac:dyDescent="0.3">
      <c r="A52" s="265">
        <f>IF(Prépa!$AE$49&lt;&gt;"",Prépa!$AE$49,"")</f>
        <v>7</v>
      </c>
      <c r="B52" s="286" t="str">
        <f>IF(Prépa!$AD$49&lt;&gt;"",Prépa!$AD$49,"")</f>
        <v>16h30</v>
      </c>
      <c r="C52" s="287">
        <f>IF($K$18&lt;&gt;"",$A$18,"")</f>
        <v>3</v>
      </c>
      <c r="D52" s="288" t="s">
        <v>129</v>
      </c>
      <c r="E52" s="289">
        <f>IF($K$23&lt;&gt;"",$A$23,"")</f>
        <v>8</v>
      </c>
      <c r="F52" s="290"/>
      <c r="G52" s="579" t="str">
        <f t="shared" si="8"/>
        <v>ADJAL Yorick</v>
      </c>
      <c r="H52" s="580"/>
      <c r="I52" s="580"/>
      <c r="J52" s="580"/>
      <c r="K52" s="580"/>
      <c r="L52" s="580"/>
      <c r="M52" s="288" t="s">
        <v>129</v>
      </c>
      <c r="N52" s="569" t="str">
        <f t="shared" si="9"/>
        <v>HASLE Stéphane</v>
      </c>
      <c r="O52" s="569"/>
      <c r="P52" s="569"/>
      <c r="Q52" s="569"/>
      <c r="R52" s="569"/>
      <c r="S52" s="570"/>
      <c r="T52" s="291"/>
      <c r="U52" s="292">
        <v>8</v>
      </c>
      <c r="V52" s="292">
        <v>8</v>
      </c>
      <c r="W52" s="292">
        <v>6</v>
      </c>
      <c r="X52" s="292"/>
      <c r="Y52" s="408"/>
      <c r="Z52" s="415"/>
      <c r="AA52" s="413"/>
      <c r="AB52" s="294">
        <f>IF($AY39=1,0,IF($AZ39=1,2,IF($BB39&lt;&gt;"",IF($BB39=3,2,IF($BC39=3,1,"")),"")))</f>
        <v>2</v>
      </c>
      <c r="AC52" s="392"/>
      <c r="AD52" s="392"/>
      <c r="AE52" s="392"/>
      <c r="AF52" s="392"/>
      <c r="AG52" s="295">
        <f>IF($AZ39=1,0,IF($AY39=1,2,IF($BC39&lt;&gt;"",IF($BC39=3,2,IF($BB39=3,1,"")),"")))</f>
        <v>1</v>
      </c>
      <c r="AU52" s="366"/>
      <c r="AV52" s="611" t="s">
        <v>130</v>
      </c>
      <c r="AW52" s="594"/>
      <c r="AX52" s="593" t="s">
        <v>131</v>
      </c>
      <c r="AY52" s="594"/>
      <c r="AZ52" s="278" t="s">
        <v>120</v>
      </c>
      <c r="BA52" s="278" t="s">
        <v>121</v>
      </c>
      <c r="BB52" s="311"/>
      <c r="BC52" s="311"/>
      <c r="BD52" s="356"/>
      <c r="BE52" s="395"/>
      <c r="BF52" s="395"/>
      <c r="BG52" s="366"/>
      <c r="BH52" s="366"/>
      <c r="BI52" s="366"/>
      <c r="BJ52" s="366"/>
      <c r="BK52" s="446"/>
      <c r="BL52" s="446"/>
      <c r="BM52" s="446"/>
      <c r="BN52" s="446"/>
      <c r="BO52" s="446"/>
      <c r="BP52" s="446"/>
      <c r="BQ52" s="446"/>
      <c r="BR52" s="446"/>
      <c r="BS52" s="446"/>
      <c r="BT52" s="446"/>
      <c r="BU52" s="446"/>
      <c r="BV52" s="446"/>
      <c r="BW52" s="446"/>
      <c r="BX52" s="446"/>
      <c r="BY52" s="446"/>
      <c r="BZ52" s="446"/>
      <c r="CA52" s="366"/>
      <c r="CB52" s="366"/>
      <c r="CC52" s="446"/>
      <c r="CD52" s="446"/>
      <c r="CE52" s="366"/>
      <c r="CF52" s="253"/>
      <c r="CG52" s="253"/>
      <c r="CH52" s="253"/>
    </row>
    <row r="53" spans="1:86" ht="21" customHeight="1" x14ac:dyDescent="0.25">
      <c r="A53" s="265">
        <f>IF(Prépa!$AE$50&lt;&gt;"",Prépa!$AE$50,"")</f>
        <v>6</v>
      </c>
      <c r="B53" s="286" t="str">
        <f>IF(Prépa!$AD$50&lt;&gt;"",Prépa!$AD$50,"")</f>
        <v>16h30</v>
      </c>
      <c r="C53" s="287">
        <f>IF($K$19&lt;&gt;"",$A$19,"")</f>
        <v>4</v>
      </c>
      <c r="D53" s="288" t="s">
        <v>129</v>
      </c>
      <c r="E53" s="289">
        <f>IF($K$22&lt;&gt;"",$A$22,"")</f>
        <v>7</v>
      </c>
      <c r="F53" s="290"/>
      <c r="G53" s="579" t="str">
        <f t="shared" si="8"/>
        <v>KERGOSIEN Arnaud</v>
      </c>
      <c r="H53" s="580"/>
      <c r="I53" s="580"/>
      <c r="J53" s="580"/>
      <c r="K53" s="580"/>
      <c r="L53" s="580"/>
      <c r="M53" s="288" t="s">
        <v>129</v>
      </c>
      <c r="N53" s="569" t="str">
        <f t="shared" si="9"/>
        <v>DUBOIS Gilles</v>
      </c>
      <c r="O53" s="569"/>
      <c r="P53" s="569"/>
      <c r="Q53" s="569"/>
      <c r="R53" s="569"/>
      <c r="S53" s="570"/>
      <c r="T53" s="291"/>
      <c r="U53" s="292">
        <v>5</v>
      </c>
      <c r="V53" s="292">
        <v>2</v>
      </c>
      <c r="W53" s="292">
        <v>5</v>
      </c>
      <c r="X53" s="292"/>
      <c r="Y53" s="408"/>
      <c r="Z53" s="415"/>
      <c r="AA53" s="413"/>
      <c r="AB53" s="392"/>
      <c r="AC53" s="294">
        <f>IF($AY40=1,0,IF($AZ40=1,2,IF($BB40&lt;&gt;"",IF($BB40=3,2,IF($BC40=3,1,"")),"")))</f>
        <v>2</v>
      </c>
      <c r="AD53" s="392"/>
      <c r="AE53" s="392"/>
      <c r="AF53" s="294">
        <f>IF($AZ40=1,0,IF($AY40=1,2,IF($BC40&lt;&gt;"",IF($BC40=3,2,IF($BB40=3,1,"")),"")))</f>
        <v>1</v>
      </c>
      <c r="AG53" s="416"/>
      <c r="AU53" s="366"/>
      <c r="AV53" s="282" t="e">
        <f>IF(AND($AZ$14=1,#REF!=""),11,IF(#REF!&lt;0.1,-#REF!,IF(AND(#REF!&gt;-0.1,#REF!&lt;10),11,(#REF!+2))))</f>
        <v>#REF!</v>
      </c>
      <c r="AW53" s="283" t="e">
        <f>IF(AND($AY$14=1,#REF!=""),11,IF(#REF!&gt;-0.1,#REF!,IF(AND(#REF!&lt;0.1,#REF!&gt;-10),11,(-#REF!+2))))</f>
        <v>#REF!</v>
      </c>
      <c r="AX53" s="284" t="e">
        <f>IF(AND($AZ$14=1,#REF!=""),11,IF(#REF!&lt;0.1,-#REF!,IF(AND(#REF!&gt;-0.1,#REF!&lt;10),11,(#REF!+2))))</f>
        <v>#REF!</v>
      </c>
      <c r="AY53" s="283" t="e">
        <f>IF(AND($AY$14=1,#REF!=""),11,IF(#REF!&gt;-0.1,#REF!,IF(AND(#REF!&lt;0.1,#REF!&gt;-10),11,(-#REF!+2))))</f>
        <v>#REF!</v>
      </c>
      <c r="AZ53" s="285">
        <f>IF($BB$14+$BC$14&gt;2,IF($BB$14+$BC$14=3,$AV$47+$AX$47+$AZ$47,IF($BB$14+$BC$14=4,$AV$47+$AX$47+$AZ$47+$BB$47,IF($BB$14+$BC$14=5,$AV$47+$AX$47+$AZ$47+$BB$47+$BD$47,IF($BB$14+$BC$14=6,$AV$47+$AX$47+$AZ$47+$BB$47+$BD$47+$AV$53,IF($BB$14+$BC$14=7,$AV$47+$AX$47+$AZ$47+$BB$47+$BD$47+$AV$53+$AX$53,""))))),"")</f>
        <v>49</v>
      </c>
      <c r="BA53" s="285">
        <f>IF($BB$14+$BC$14&gt;2,IF($BB$14+$BC$14=3,$AW$47+$AY$47+$BA$47,IF($BB$14+$BC$14=4,$AW$47+$AY$47+$BA$47+$BC$47,IF($BB$14+$BC$14=5,$AW$47+$AY$47+$BA$47+$BC$47+$BE$47,IF($BB$14+$BC$14=6,$AW$47+$AY$47+$BA$47+$BC$47+$BE$47+$AW$53,IF($BB$14+$BC$14=7,$AW$47+$AY$47+$BA$47+$BC$47+$BE$47+$AW$53+$AY$53,""))))),"")</f>
        <v>48</v>
      </c>
      <c r="BB53" s="311"/>
      <c r="BC53" s="311"/>
      <c r="BD53" s="396"/>
      <c r="BE53" s="311"/>
      <c r="BF53" s="311"/>
      <c r="BG53" s="366"/>
      <c r="BH53" s="366"/>
      <c r="BI53" s="366"/>
      <c r="BJ53" s="366"/>
      <c r="BK53" s="446"/>
      <c r="BL53" s="446"/>
      <c r="BM53" s="446"/>
      <c r="BN53" s="446"/>
      <c r="BO53" s="446"/>
      <c r="BP53" s="446"/>
      <c r="BQ53" s="446"/>
      <c r="BR53" s="446"/>
      <c r="BS53" s="446"/>
      <c r="BT53" s="446"/>
      <c r="BU53" s="446"/>
      <c r="BV53" s="446"/>
      <c r="BW53" s="446"/>
      <c r="BX53" s="446"/>
      <c r="BY53" s="446"/>
      <c r="BZ53" s="446"/>
      <c r="CA53" s="366"/>
      <c r="CB53" s="366"/>
      <c r="CC53" s="446"/>
      <c r="CD53" s="446"/>
      <c r="CE53" s="366"/>
      <c r="CF53" s="253"/>
      <c r="CG53" s="253"/>
      <c r="CH53" s="253"/>
    </row>
    <row r="54" spans="1:86" ht="21" customHeight="1" thickBot="1" x14ac:dyDescent="0.3">
      <c r="A54" s="265">
        <f>IF(Prépa!$AE$51&lt;&gt;"",Prépa!$AE$51,"")</f>
        <v>5</v>
      </c>
      <c r="B54" s="286" t="str">
        <f>IF(Prépa!$AD$51&lt;&gt;"",Prépa!$AD$51,"")</f>
        <v>16h30</v>
      </c>
      <c r="C54" s="287">
        <f>IF($K$20&lt;&gt;"",$A$20,"")</f>
        <v>5</v>
      </c>
      <c r="D54" s="288" t="s">
        <v>129</v>
      </c>
      <c r="E54" s="289">
        <f>IF($K$21&lt;&gt;"",$A$21,"")</f>
        <v>6</v>
      </c>
      <c r="F54" s="290"/>
      <c r="G54" s="579" t="str">
        <f t="shared" si="8"/>
        <v>BELTRAND Arnaud</v>
      </c>
      <c r="H54" s="580"/>
      <c r="I54" s="580"/>
      <c r="J54" s="580"/>
      <c r="K54" s="580"/>
      <c r="L54" s="580"/>
      <c r="M54" s="288" t="s">
        <v>129</v>
      </c>
      <c r="N54" s="569" t="str">
        <f t="shared" si="9"/>
        <v>SIREAU GOSSIAUX Florence</v>
      </c>
      <c r="O54" s="569"/>
      <c r="P54" s="569"/>
      <c r="Q54" s="569"/>
      <c r="R54" s="569"/>
      <c r="S54" s="570"/>
      <c r="T54" s="291"/>
      <c r="U54" s="292">
        <v>-5</v>
      </c>
      <c r="V54" s="292">
        <v>10</v>
      </c>
      <c r="W54" s="292">
        <v>-12</v>
      </c>
      <c r="X54" s="292">
        <v>-9</v>
      </c>
      <c r="Y54" s="408"/>
      <c r="Z54" s="417"/>
      <c r="AA54" s="418"/>
      <c r="AB54" s="419"/>
      <c r="AC54" s="419"/>
      <c r="AD54" s="411">
        <f>IF($AY41=1,0,IF($AZ41=1,2,IF($BB41&lt;&gt;"",IF($BB41=3,2,IF($BC41=3,1,"")),"")))</f>
        <v>1</v>
      </c>
      <c r="AE54" s="411">
        <f>IF($AZ41=1,0,IF($AY41=1,2,IF($BC41&lt;&gt;"",IF($BC41=3,2,IF($BB41=3,1,"")),"")))</f>
        <v>2</v>
      </c>
      <c r="AF54" s="419"/>
      <c r="AG54" s="420"/>
      <c r="AU54" s="366"/>
      <c r="AV54" s="297" t="e">
        <f>IF(AND($AZ$15=1,#REF!=""),11,IF(#REF!&lt;0.1,-#REF!,IF(AND(#REF!&gt;-0.1,#REF!&lt;10),11,(#REF!+2))))</f>
        <v>#REF!</v>
      </c>
      <c r="AW54" s="298" t="e">
        <f>IF(AND($AY$15=1,#REF!=""),11,IF(#REF!&gt;-0.1,#REF!,IF(AND(#REF!&lt;0.1,#REF!&gt;-10),11,(-#REF!+2))))</f>
        <v>#REF!</v>
      </c>
      <c r="AX54" s="297" t="e">
        <f>IF(AND($AZ$15=1,#REF!=""),11,IF(#REF!&lt;0.1,-#REF!,IF(AND(#REF!&gt;-0.1,#REF!&lt;10),11,(#REF!+2))))</f>
        <v>#REF!</v>
      </c>
      <c r="AY54" s="298" t="e">
        <f>IF(AND($AY$15=1,#REF!=""),11,IF(#REF!&gt;-0.1,#REF!,IF(AND(#REF!&lt;0.1,#REF!&gt;-10),11,(-#REF!+2))))</f>
        <v>#REF!</v>
      </c>
      <c r="AZ54" s="299">
        <f>IF($BB$15+$BC$15&gt;2,IF($BB$15+$BC$15=3,$AV$48+$AX$48+$AZ$48,IF($BB$15+$BC$15=4,$AV$48+$AX$48+$AZ$48+$BB$48,IF($BB$15+$BC$15=5,$AV$48+$AX$48+$AZ$48+$BB$48+$BD$48,IF($BB$15+$BC$15=6,$AV$48+$AX$48+$AZ$48+$BB$48+$BD$48+$AV$54,IF($BB$15+$BC$15=7,$AV$48+$AX$48+$AZ$48+$BB$48+$BD$48+$AV$54+$AX$54,""))))),"")</f>
        <v>0</v>
      </c>
      <c r="BA54" s="299">
        <f>IF($BB$15+$BC$15&gt;2,IF($BB$15+$BC$15=3,$AW$48+$AY$48+$BA$48,IF($BB$15+$BC$15=4,$AW$48+$AY$48+$BA$48+$BC$48,IF($BB$15+$BC$15=5,$AW$48+$AY$48+$BA$48+$BC$48+$BE$48,IF($BB$15+$BC$15=6,$AW$48+$AY$48+$BA$48+$BC$48+$BE$48+$AW$54,IF($BB$15+$BC$15=7,$AW$48+$AY$48+$BA$48+$BC$48+$BE$48+$AW$54+$AY$54,""))))),"")</f>
        <v>33</v>
      </c>
      <c r="BB54" s="311"/>
      <c r="BC54" s="311"/>
      <c r="BD54" s="337"/>
      <c r="BE54" s="311"/>
      <c r="BF54" s="311"/>
      <c r="BG54" s="366"/>
      <c r="BH54" s="366"/>
      <c r="BI54" s="366"/>
      <c r="BJ54" s="366"/>
      <c r="BK54" s="446"/>
      <c r="BL54" s="446"/>
      <c r="BM54" s="446"/>
      <c r="BN54" s="446"/>
      <c r="BO54" s="446"/>
      <c r="BP54" s="446"/>
      <c r="BQ54" s="446"/>
      <c r="BR54" s="446"/>
      <c r="BS54" s="446"/>
      <c r="BT54" s="446"/>
      <c r="BU54" s="446"/>
      <c r="BV54" s="446"/>
      <c r="BW54" s="446"/>
      <c r="BX54" s="446"/>
      <c r="BY54" s="446"/>
      <c r="BZ54" s="446"/>
      <c r="CA54" s="262"/>
      <c r="CB54" s="262"/>
      <c r="CC54" s="262"/>
      <c r="CD54" s="446"/>
      <c r="CE54" s="366"/>
      <c r="CF54" s="253"/>
      <c r="CG54" s="253"/>
      <c r="CH54" s="262"/>
    </row>
    <row r="55" spans="1:86" ht="21" customHeight="1" thickTop="1" thickBot="1" x14ac:dyDescent="0.3">
      <c r="A55" s="616" t="s">
        <v>132</v>
      </c>
      <c r="B55" s="616"/>
      <c r="C55" s="616"/>
      <c r="D55" s="616"/>
      <c r="E55" s="616"/>
      <c r="F55" s="616"/>
      <c r="G55" s="616"/>
      <c r="H55" s="616"/>
      <c r="I55" s="616"/>
      <c r="J55" s="616"/>
      <c r="K55" s="616"/>
      <c r="L55" s="616"/>
      <c r="M55" s="616"/>
      <c r="N55" s="616"/>
      <c r="O55" s="616"/>
      <c r="P55" s="616"/>
      <c r="Q55" s="616"/>
      <c r="R55" s="616"/>
      <c r="S55" s="616"/>
      <c r="T55" s="617"/>
      <c r="U55" s="626" t="s">
        <v>133</v>
      </c>
      <c r="V55" s="627"/>
      <c r="W55" s="627"/>
      <c r="X55" s="627"/>
      <c r="Y55" s="627"/>
      <c r="Z55" s="312">
        <f>IF(Z57&gt;0,SUM(Z27:Z54),"")</f>
        <v>10</v>
      </c>
      <c r="AA55" s="312">
        <f t="shared" ref="AA55:AF55" si="10">IF(AA57&gt;0,SUM(AA27:AA54),"")</f>
        <v>0</v>
      </c>
      <c r="AB55" s="312">
        <f t="shared" si="10"/>
        <v>12</v>
      </c>
      <c r="AC55" s="312">
        <f t="shared" si="10"/>
        <v>13</v>
      </c>
      <c r="AD55" s="421">
        <f t="shared" si="10"/>
        <v>12</v>
      </c>
      <c r="AE55" s="421">
        <f t="shared" si="10"/>
        <v>13</v>
      </c>
      <c r="AF55" s="421">
        <f t="shared" si="10"/>
        <v>8</v>
      </c>
      <c r="AG55" s="422">
        <f>IF(AG57&gt;0,SUM(AG27:AG54),"")</f>
        <v>9</v>
      </c>
      <c r="AU55" s="366"/>
      <c r="AV55" s="308" t="e">
        <f>IF(AND($AZ$16=1,#REF!=""),11,IF(#REF!&lt;0.1,-#REF!,IF(AND(#REF!&gt;-0.1,#REF!&lt;10),11,(#REF!+2))))</f>
        <v>#REF!</v>
      </c>
      <c r="AW55" s="309" t="e">
        <f>IF(AND($AY$16=1,#REF!=""),11,IF(#REF!&gt;-0.1,#REF!,IF(AND(#REF!&lt;0.1,#REF!&gt;-10),11,(-#REF!+2))))</f>
        <v>#REF!</v>
      </c>
      <c r="AX55" s="308" t="e">
        <f>IF(AND($AZ$16=1,#REF!=""),11,IF(#REF!&lt;0.1,-#REF!,IF(AND(#REF!&gt;-0.1,#REF!&lt;10),11,(#REF!+2))))</f>
        <v>#REF!</v>
      </c>
      <c r="AY55" s="309" t="e">
        <f>IF(AND($AY$16=1,#REF!=""),11,IF(#REF!&gt;-0.1,#REF!,IF(AND(#REF!&lt;0.1,#REF!&gt;-10),11,(-#REF!+2))))</f>
        <v>#REF!</v>
      </c>
      <c r="AZ55" s="310">
        <f>IF($BB$16+$BC$16&gt;2,IF($BB$16+$BC$16=3,$AV$49+$AX$49+$AZ$49,IF($BB$16+$BC$16=4,$AV$49+$AX$49+$AZ$49+$BB$49,IF($BB$16+$BC$16=5,$AV$49+$AX$49+$AZ$49+$BB$49+$BD$49,IF($BB$16+$BC$16=6,$AV$49+$AX$49+$AZ$49+$BB$49+$BD$49+$AV$55,IF($BB$16+$BC$16=7,$AV$49+$AX$49+$AZ$49+$BB$49+$BD$49+$AV$55+$AX$55,""))))),"")</f>
        <v>43</v>
      </c>
      <c r="BA55" s="310">
        <f>IF($BB$16+$BC$16&gt;2,IF($BB$16+$BC$16=3,$AW$49+$AY$49+$BA$49,IF($BB$16+$BC$16=4,$AW$49+$AY$49+$BA$49+$BC$49,IF($BB$16+$BC$16=5,$AW$49+$AY$49+$BA$49+$BC$49+$BE$49,IF($BB$16+$BC$16=6,$AW$49+$AY$49+$BA$49+$BC$49+$BE$49+$AW$55,IF($BB$16+$BC$16=7,$AW$49+$AY$49+$BA$49+$BC$49+$BE$49+$AW$55+$AY$55,""))))),"")</f>
        <v>36</v>
      </c>
      <c r="BB55" s="311"/>
      <c r="BC55" s="311"/>
      <c r="BD55" s="337"/>
      <c r="BE55" s="311"/>
      <c r="BF55" s="311"/>
      <c r="BG55" s="366"/>
      <c r="BH55" s="366"/>
      <c r="BI55" s="366"/>
      <c r="BJ55" s="366"/>
      <c r="BK55" s="446"/>
      <c r="BL55" s="446"/>
      <c r="BM55" s="446"/>
      <c r="BN55" s="446"/>
      <c r="BO55" s="446"/>
      <c r="BP55" s="446"/>
      <c r="BQ55" s="446"/>
      <c r="BR55" s="446"/>
      <c r="BS55" s="446"/>
      <c r="BT55" s="446"/>
      <c r="BU55" s="446"/>
      <c r="BV55" s="446"/>
      <c r="BW55" s="446"/>
      <c r="BX55" s="446"/>
      <c r="BY55" s="446"/>
      <c r="BZ55" s="446"/>
      <c r="CA55" s="262"/>
      <c r="CB55" s="262"/>
      <c r="CC55" s="262"/>
      <c r="CD55" s="446"/>
      <c r="CE55" s="366"/>
      <c r="CF55" s="253"/>
      <c r="CG55" s="253"/>
      <c r="CH55" s="262"/>
    </row>
    <row r="56" spans="1:86" ht="21" customHeight="1" thickBot="1" x14ac:dyDescent="0.3">
      <c r="A56" s="618"/>
      <c r="B56" s="618"/>
      <c r="C56" s="618"/>
      <c r="D56" s="618"/>
      <c r="E56" s="618"/>
      <c r="F56" s="618"/>
      <c r="G56" s="618"/>
      <c r="H56" s="618"/>
      <c r="I56" s="618"/>
      <c r="J56" s="618"/>
      <c r="K56" s="618"/>
      <c r="L56" s="618"/>
      <c r="M56" s="618"/>
      <c r="N56" s="618"/>
      <c r="O56" s="618"/>
      <c r="P56" s="618"/>
      <c r="Q56" s="618"/>
      <c r="R56" s="618"/>
      <c r="S56" s="618"/>
      <c r="T56" s="619"/>
      <c r="U56" s="628" t="s">
        <v>134</v>
      </c>
      <c r="V56" s="629"/>
      <c r="W56" s="629"/>
      <c r="X56" s="629"/>
      <c r="Y56" s="629"/>
      <c r="Z56" s="453">
        <v>5</v>
      </c>
      <c r="AA56" s="453">
        <v>8</v>
      </c>
      <c r="AB56" s="453">
        <v>4</v>
      </c>
      <c r="AC56" s="453">
        <v>2</v>
      </c>
      <c r="AD56" s="453">
        <v>3</v>
      </c>
      <c r="AE56" s="453">
        <v>1</v>
      </c>
      <c r="AF56" s="453">
        <v>7</v>
      </c>
      <c r="AG56" s="454">
        <v>6</v>
      </c>
      <c r="AU56" s="366"/>
      <c r="AV56" s="336"/>
      <c r="AW56" s="311"/>
      <c r="AX56" s="366"/>
      <c r="AY56" s="446"/>
      <c r="AZ56" s="446"/>
      <c r="BA56" s="337"/>
      <c r="BB56" s="311"/>
      <c r="BC56" s="311"/>
      <c r="BD56" s="337"/>
      <c r="BE56" s="311"/>
      <c r="BF56" s="311"/>
      <c r="BG56" s="366"/>
      <c r="BH56" s="366"/>
      <c r="BI56" s="366"/>
      <c r="BJ56" s="366"/>
      <c r="BK56" s="446"/>
      <c r="BL56" s="446"/>
      <c r="BM56" s="446"/>
      <c r="BN56" s="446"/>
      <c r="BO56" s="446"/>
      <c r="BP56" s="446"/>
      <c r="BQ56" s="446"/>
      <c r="BR56" s="446"/>
      <c r="BS56" s="446"/>
      <c r="BT56" s="366"/>
      <c r="BU56" s="366"/>
      <c r="BV56" s="366"/>
      <c r="BW56" s="366"/>
      <c r="BX56" s="446"/>
      <c r="BY56" s="366"/>
      <c r="BZ56" s="366"/>
      <c r="CA56" s="366"/>
      <c r="CB56" s="366"/>
      <c r="CC56" s="366"/>
      <c r="CD56" s="366"/>
      <c r="CE56" s="366"/>
      <c r="CF56" s="253"/>
      <c r="CG56" s="253"/>
      <c r="CH56" s="253"/>
    </row>
    <row r="57" spans="1:86" ht="21" customHeight="1" thickTop="1" x14ac:dyDescent="0.25">
      <c r="Z57" s="313">
        <f>IF($K16&lt;&gt;"",1,0)</f>
        <v>1</v>
      </c>
      <c r="AA57" s="313">
        <f>IF($K17&lt;&gt;"",1,0)</f>
        <v>1</v>
      </c>
      <c r="AB57" s="313">
        <f>IF($K18&lt;&gt;"",1,0)</f>
        <v>1</v>
      </c>
      <c r="AC57" s="313">
        <f>IF($K19&lt;&gt;"",1,0)</f>
        <v>1</v>
      </c>
      <c r="AD57" s="313">
        <f>IF($K20&lt;&gt;"",1,0)</f>
        <v>1</v>
      </c>
      <c r="AE57" s="313">
        <f>IF($K21&lt;&gt;"",1,0)</f>
        <v>1</v>
      </c>
      <c r="AF57" s="313">
        <f>IF($K22&lt;&gt;"",1,0)</f>
        <v>1</v>
      </c>
      <c r="AG57" s="313">
        <f>IF($K23&lt;&gt;"",1,0)</f>
        <v>1</v>
      </c>
      <c r="AU57" s="366"/>
      <c r="AV57" s="366"/>
      <c r="AW57" s="366"/>
      <c r="AX57" s="366"/>
      <c r="AY57" s="366"/>
      <c r="AZ57" s="366"/>
      <c r="BA57" s="366"/>
      <c r="BB57" s="366"/>
      <c r="BC57" s="366"/>
      <c r="BD57" s="366"/>
      <c r="BE57" s="366"/>
      <c r="BF57" s="366"/>
      <c r="BG57" s="366"/>
      <c r="BH57" s="366"/>
      <c r="BI57" s="366"/>
      <c r="BJ57" s="366"/>
      <c r="BK57" s="311"/>
      <c r="BL57" s="311"/>
      <c r="BM57" s="311"/>
      <c r="BN57" s="311"/>
      <c r="BO57" s="311"/>
      <c r="BP57" s="311"/>
      <c r="BQ57" s="311"/>
      <c r="BR57" s="366"/>
      <c r="BS57" s="366"/>
      <c r="BT57" s="366"/>
      <c r="BU57" s="366"/>
      <c r="BV57" s="366"/>
      <c r="BW57" s="366"/>
      <c r="BX57" s="366"/>
      <c r="BY57" s="366"/>
      <c r="BZ57" s="366"/>
      <c r="CA57" s="366"/>
      <c r="CB57" s="366"/>
      <c r="CC57" s="366"/>
      <c r="CD57" s="366"/>
      <c r="CE57" s="366"/>
      <c r="CF57" s="253"/>
      <c r="CG57" s="253"/>
      <c r="CH57" s="253"/>
    </row>
    <row r="58" spans="1:86" ht="21" customHeight="1" x14ac:dyDescent="0.25">
      <c r="B58" s="623" t="s">
        <v>136</v>
      </c>
      <c r="C58" s="624"/>
      <c r="D58" s="624"/>
      <c r="E58" s="624"/>
      <c r="F58" s="624"/>
      <c r="G58" s="624"/>
      <c r="H58" s="624"/>
      <c r="I58" s="624"/>
      <c r="J58" s="624"/>
      <c r="K58" s="624"/>
      <c r="L58" s="624"/>
      <c r="M58" s="624"/>
      <c r="N58" s="624"/>
      <c r="O58" s="625"/>
      <c r="T58" s="231"/>
      <c r="U58" s="231"/>
      <c r="V58" s="316"/>
      <c r="W58" s="316"/>
      <c r="X58" s="316"/>
      <c r="Y58" s="317">
        <f>COUNT($Z$56:$AG$56)</f>
        <v>8</v>
      </c>
      <c r="Z58" s="318">
        <f>IF($K$16&lt;&gt;"",$K$16,"")</f>
        <v>9</v>
      </c>
      <c r="AA58" s="318">
        <f>IF($K$17&lt;&gt;"",$K$17,"")</f>
        <v>16</v>
      </c>
      <c r="AB58" s="318">
        <f>IF($K$18&lt;&gt;"",$K$18,"")</f>
        <v>11</v>
      </c>
      <c r="AC58" s="318">
        <f>IF($K$19&lt;&gt;"",$K$19,"")</f>
        <v>13</v>
      </c>
      <c r="AD58" s="318">
        <f>IF($K$20&lt;&gt;"",$K$20,"")</f>
        <v>14</v>
      </c>
      <c r="AE58" s="318">
        <f>IF($K$21&lt;&gt;"",$K$21,"")</f>
        <v>12</v>
      </c>
      <c r="AF58" s="318">
        <f>IF($K$22&lt;&gt;"",$K$22,"")</f>
        <v>15</v>
      </c>
      <c r="AG58" s="318">
        <f>IF($K$23&lt;&gt;"",$K$23,"")</f>
        <v>10</v>
      </c>
      <c r="AU58" s="366"/>
      <c r="AV58" s="366"/>
      <c r="AW58" s="366"/>
      <c r="AX58" s="366"/>
      <c r="AY58" s="366"/>
      <c r="AZ58" s="366"/>
      <c r="BA58" s="366"/>
      <c r="BB58" s="366"/>
      <c r="BC58" s="366"/>
      <c r="BD58" s="366"/>
      <c r="BE58" s="366"/>
      <c r="BF58" s="366"/>
      <c r="BG58" s="366"/>
      <c r="BH58" s="366"/>
      <c r="BI58" s="366"/>
      <c r="BJ58" s="366"/>
      <c r="BK58" s="311"/>
      <c r="BL58" s="311"/>
      <c r="BM58" s="311"/>
      <c r="BN58" s="311"/>
      <c r="BO58" s="311"/>
      <c r="BP58" s="311"/>
      <c r="BQ58" s="311"/>
      <c r="BR58" s="446"/>
      <c r="BS58" s="446"/>
      <c r="BT58" s="366"/>
      <c r="BU58" s="366"/>
      <c r="BV58" s="366"/>
      <c r="BW58" s="366"/>
      <c r="BX58" s="366"/>
      <c r="BY58" s="366"/>
      <c r="BZ58" s="366"/>
      <c r="CA58" s="366"/>
      <c r="CB58" s="366"/>
      <c r="CC58" s="366"/>
      <c r="CD58" s="366"/>
      <c r="CE58" s="366"/>
      <c r="CF58" s="253"/>
      <c r="CG58" s="253"/>
      <c r="CH58" s="253"/>
    </row>
    <row r="59" spans="1:86" ht="21" customHeight="1" x14ac:dyDescent="0.25">
      <c r="A59" s="366"/>
      <c r="B59" s="319" t="s">
        <v>100</v>
      </c>
      <c r="C59" s="620" t="s">
        <v>137</v>
      </c>
      <c r="D59" s="620"/>
      <c r="E59" s="557" t="s">
        <v>110</v>
      </c>
      <c r="F59" s="621"/>
      <c r="G59" s="621"/>
      <c r="H59" s="621"/>
      <c r="I59" s="621"/>
      <c r="J59" s="621"/>
      <c r="K59" s="621"/>
      <c r="L59" s="621"/>
      <c r="M59" s="621"/>
      <c r="N59" s="558"/>
      <c r="O59" s="622"/>
      <c r="P59" s="587"/>
      <c r="Q59" s="588"/>
      <c r="R59" s="588"/>
      <c r="S59" s="588"/>
      <c r="T59" s="588"/>
      <c r="U59" s="588"/>
      <c r="V59" s="320"/>
      <c r="W59" s="320"/>
      <c r="X59" s="320"/>
      <c r="Y59" s="320"/>
      <c r="Z59" s="321">
        <f>IF($Z$56&lt;&gt;"",$Z$55,"")</f>
        <v>10</v>
      </c>
      <c r="AA59" s="321">
        <f>IF($AA$56&lt;&gt;"",$AA$55,"")</f>
        <v>0</v>
      </c>
      <c r="AB59" s="321">
        <f>IF($AB$56&lt;&gt;"",$AB$55,"")</f>
        <v>12</v>
      </c>
      <c r="AC59" s="321">
        <f>IF($AC$56&lt;&gt;"",$AC$55,"")</f>
        <v>13</v>
      </c>
      <c r="AD59" s="321">
        <f>IF($AD$56&lt;&gt;"",$AD$55,"")</f>
        <v>12</v>
      </c>
      <c r="AE59" s="321">
        <f>IF($AE$56&lt;&gt;"",$AE$55,"")</f>
        <v>13</v>
      </c>
      <c r="AF59" s="321">
        <f>IF($AF$56&lt;&gt;"",$AF$55,"")</f>
        <v>8</v>
      </c>
      <c r="AG59" s="321">
        <f>IF($AG$56&lt;&gt;"",$AG$55,"")</f>
        <v>9</v>
      </c>
      <c r="AU59" s="366"/>
      <c r="AV59" s="366"/>
      <c r="AW59" s="366"/>
      <c r="AX59" s="366"/>
      <c r="AY59" s="366"/>
      <c r="AZ59" s="366"/>
      <c r="BA59" s="366"/>
      <c r="BB59" s="366"/>
      <c r="BC59" s="366"/>
      <c r="BD59" s="366"/>
      <c r="BE59" s="366"/>
      <c r="BF59" s="366"/>
      <c r="BG59" s="366"/>
      <c r="BH59" s="366"/>
      <c r="BI59" s="366"/>
      <c r="BJ59" s="366"/>
      <c r="BK59" s="446"/>
      <c r="BL59" s="446"/>
      <c r="BM59" s="446"/>
      <c r="BN59" s="446"/>
      <c r="BO59" s="446"/>
      <c r="BP59" s="446"/>
      <c r="BQ59" s="446"/>
      <c r="BR59" s="446"/>
      <c r="BS59" s="446"/>
      <c r="BT59" s="366"/>
      <c r="BU59" s="366"/>
      <c r="BV59" s="366"/>
      <c r="BW59" s="366"/>
      <c r="BX59" s="366"/>
      <c r="BY59" s="366"/>
      <c r="BZ59" s="366"/>
      <c r="CA59" s="366"/>
      <c r="CB59" s="366"/>
      <c r="CC59" s="366"/>
      <c r="CD59" s="366"/>
      <c r="CE59" s="366"/>
      <c r="CF59" s="253"/>
      <c r="CG59" s="253"/>
      <c r="CH59" s="253"/>
    </row>
    <row r="60" spans="1:86" ht="21" customHeight="1" x14ac:dyDescent="0.25">
      <c r="A60" s="277"/>
      <c r="B60" s="322" t="s">
        <v>22</v>
      </c>
      <c r="C60" s="583">
        <f>IF(AND($Y$58&gt;0,$Y$58=$K$24,$Z$56&lt;&gt;""),HLOOKUP(1,$Z$56:$AG$59,3,FALSE),"")</f>
        <v>12</v>
      </c>
      <c r="D60" s="583"/>
      <c r="E60" s="579" t="str">
        <f>IF($C$60&lt;&gt;"",VLOOKUP($C$60,Liste!$C$30:$I$37,3,FALSE),"")</f>
        <v>SIREAU GOSSIAUX Florence</v>
      </c>
      <c r="F60" s="584"/>
      <c r="G60" s="584"/>
      <c r="H60" s="584"/>
      <c r="I60" s="584"/>
      <c r="J60" s="584"/>
      <c r="K60" s="584"/>
      <c r="L60" s="584"/>
      <c r="M60" s="584"/>
      <c r="N60" s="585" t="str">
        <f>IF($C$60&lt;&gt;"",HLOOKUP(1,$Z$56:$AG$59,4,FALSE)&amp;" pts","")</f>
        <v>13 pts</v>
      </c>
      <c r="O60" s="586"/>
      <c r="P60" s="587"/>
      <c r="Q60" s="588"/>
      <c r="R60" s="588"/>
      <c r="S60" s="588"/>
      <c r="Z60" s="321" t="str">
        <f>IF($BL$32&lt;&gt;"",$BL$32,IF($BL$25&lt;&gt;"",$BL$25,IF($BL$18&lt;&gt;"",$BL$18,"")))</f>
        <v/>
      </c>
      <c r="AC60" s="321" t="str">
        <f>IF($BN$32&lt;&gt;"",$BN$32,IF($BN$25&lt;&gt;"",$BN$25,IF($BN$18&lt;&gt;"",$BN$18,"")))</f>
        <v/>
      </c>
      <c r="AD60" s="321" t="str">
        <f>IF($BP$32&lt;&gt;"",$BP$32,IF($BP$25&lt;&gt;"",$BP$25,IF($BP$18&lt;&gt;"",$BP$18,"")))</f>
        <v/>
      </c>
      <c r="AE60" s="338"/>
      <c r="AF60" s="338"/>
      <c r="AG60" s="338"/>
      <c r="AU60" s="366"/>
      <c r="AV60" s="311"/>
      <c r="AW60" s="311"/>
      <c r="AX60" s="311"/>
      <c r="AY60" s="311"/>
      <c r="AZ60" s="311"/>
      <c r="BA60" s="311"/>
      <c r="BB60" s="311"/>
      <c r="BC60" s="311"/>
      <c r="BD60" s="311"/>
      <c r="BE60" s="311"/>
      <c r="BF60" s="311"/>
      <c r="BG60" s="311"/>
      <c r="BH60" s="366"/>
      <c r="BI60" s="366"/>
      <c r="BJ60" s="366"/>
      <c r="BK60" s="446"/>
      <c r="BL60" s="446"/>
      <c r="BM60" s="446"/>
      <c r="BN60" s="446"/>
      <c r="BO60" s="446"/>
      <c r="BP60" s="446"/>
      <c r="BQ60" s="446"/>
      <c r="BR60" s="366"/>
      <c r="BS60" s="446"/>
      <c r="BT60" s="446"/>
      <c r="BU60" s="446"/>
      <c r="BV60" s="446"/>
      <c r="BW60" s="446"/>
      <c r="BX60" s="446"/>
      <c r="BY60" s="446"/>
      <c r="BZ60" s="446"/>
      <c r="CA60" s="366"/>
      <c r="CB60" s="366"/>
      <c r="CC60" s="446"/>
      <c r="CD60" s="446"/>
      <c r="CE60" s="366"/>
      <c r="CF60" s="253"/>
      <c r="CG60" s="253"/>
      <c r="CH60" s="262"/>
    </row>
    <row r="61" spans="1:86" ht="21" customHeight="1" x14ac:dyDescent="0.25">
      <c r="A61" s="277"/>
      <c r="B61" s="322" t="s">
        <v>140</v>
      </c>
      <c r="C61" s="583">
        <f>IF(AND($Y$58&gt;0,$Y$58=$K$24,$AA$56&lt;&gt;""),HLOOKUP(2,$Z$56:$AG$59,3,FALSE),"")</f>
        <v>13</v>
      </c>
      <c r="D61" s="583"/>
      <c r="E61" s="579" t="str">
        <f>IF($C$61&lt;&gt;"",VLOOKUP($C$61,Liste!$C$30:$I$37,3,FALSE),"")</f>
        <v>KERGOSIEN Arnaud</v>
      </c>
      <c r="F61" s="584"/>
      <c r="G61" s="584"/>
      <c r="H61" s="584"/>
      <c r="I61" s="584"/>
      <c r="J61" s="584"/>
      <c r="K61" s="584"/>
      <c r="L61" s="584"/>
      <c r="M61" s="584"/>
      <c r="N61" s="585" t="str">
        <f>IF($C$61&lt;&gt;"",HLOOKUP(2,$Z$56:$AG$60,4,FALSE)&amp;" pts","")</f>
        <v>13 pts</v>
      </c>
      <c r="O61" s="586"/>
      <c r="P61" s="589"/>
      <c r="Q61" s="588"/>
      <c r="R61" s="588"/>
      <c r="S61" s="588"/>
      <c r="Z61" s="323"/>
      <c r="AC61" s="323"/>
      <c r="AD61" s="323"/>
      <c r="AE61" s="338"/>
      <c r="AF61" s="338"/>
      <c r="AG61" s="338"/>
      <c r="AU61" s="366"/>
      <c r="AV61" s="311"/>
      <c r="AW61" s="311"/>
      <c r="AX61" s="311"/>
      <c r="AY61" s="311"/>
      <c r="AZ61" s="311"/>
      <c r="BA61" s="311"/>
      <c r="BB61" s="311"/>
      <c r="BC61" s="311"/>
      <c r="BD61" s="311"/>
      <c r="BE61" s="311"/>
      <c r="BF61" s="397"/>
      <c r="BG61" s="397"/>
      <c r="BH61" s="366"/>
      <c r="BI61" s="366"/>
      <c r="BJ61" s="366"/>
      <c r="BK61" s="446"/>
      <c r="BL61" s="446"/>
      <c r="BM61" s="446"/>
      <c r="BN61" s="446"/>
      <c r="BO61" s="446"/>
      <c r="BP61" s="446"/>
      <c r="BQ61" s="446"/>
      <c r="BR61" s="366"/>
      <c r="BS61" s="446"/>
      <c r="BT61" s="446"/>
      <c r="BU61" s="446"/>
      <c r="BV61" s="446"/>
      <c r="BW61" s="446"/>
      <c r="BX61" s="446"/>
      <c r="BY61" s="446"/>
      <c r="BZ61" s="446"/>
      <c r="CA61" s="366"/>
      <c r="CB61" s="366"/>
      <c r="CC61" s="366"/>
      <c r="CD61" s="366"/>
      <c r="CE61" s="366"/>
      <c r="CF61" s="253"/>
      <c r="CG61" s="253"/>
      <c r="CH61" s="253"/>
    </row>
    <row r="62" spans="1:86" ht="21" customHeight="1" x14ac:dyDescent="0.25">
      <c r="A62" s="296"/>
      <c r="B62" s="322" t="s">
        <v>141</v>
      </c>
      <c r="C62" s="583">
        <f>IF(AND($Y$58&gt;0,$Y$58=$K$24,$AB$56&lt;&gt;""),HLOOKUP(3,$Z$56:$AG$59,3,FALSE),"")</f>
        <v>14</v>
      </c>
      <c r="D62" s="583"/>
      <c r="E62" s="579" t="str">
        <f>IF($C$62&lt;&gt;"",VLOOKUP($C$62,Liste!$C$30:$I$37,3,FALSE),"")</f>
        <v>BELTRAND Arnaud</v>
      </c>
      <c r="F62" s="584"/>
      <c r="G62" s="584"/>
      <c r="H62" s="584"/>
      <c r="I62" s="584"/>
      <c r="J62" s="584"/>
      <c r="K62" s="584"/>
      <c r="L62" s="584"/>
      <c r="M62" s="584"/>
      <c r="N62" s="585" t="str">
        <f>IF($C$62&lt;&gt;"",HLOOKUP(3,$Z$56:$AG$60,4,FALSE)&amp;" pts","")</f>
        <v>12 pts</v>
      </c>
      <c r="O62" s="586"/>
      <c r="P62" s="589"/>
      <c r="Q62" s="588"/>
      <c r="R62" s="588"/>
      <c r="S62" s="588"/>
      <c r="AB62" s="323"/>
      <c r="AC62" s="323"/>
      <c r="AD62" s="323"/>
      <c r="AE62" s="339"/>
      <c r="AF62" s="339"/>
      <c r="AG62" s="339"/>
      <c r="AU62" s="366"/>
      <c r="AV62" s="340"/>
      <c r="AW62" s="340"/>
      <c r="AX62" s="340"/>
      <c r="AY62" s="340"/>
      <c r="AZ62" s="340"/>
      <c r="BA62" s="340"/>
      <c r="BB62" s="340"/>
      <c r="BC62" s="340"/>
      <c r="BD62" s="340"/>
      <c r="BE62" s="340"/>
      <c r="BF62" s="341"/>
      <c r="BG62" s="341"/>
      <c r="BH62" s="366"/>
      <c r="BI62" s="366"/>
      <c r="BJ62" s="366"/>
      <c r="BK62" s="446"/>
      <c r="BL62" s="311"/>
      <c r="BM62" s="311"/>
      <c r="BN62" s="311"/>
      <c r="BO62" s="311"/>
      <c r="BP62" s="311"/>
      <c r="BQ62" s="311"/>
      <c r="BR62" s="446"/>
      <c r="BS62" s="446"/>
      <c r="BT62" s="446"/>
      <c r="BU62" s="446"/>
      <c r="BV62" s="446"/>
      <c r="BW62" s="446"/>
      <c r="BX62" s="446"/>
      <c r="BY62" s="446"/>
      <c r="BZ62" s="446"/>
      <c r="CA62" s="262"/>
      <c r="CB62" s="262"/>
      <c r="CC62" s="262"/>
      <c r="CD62" s="446"/>
      <c r="CE62" s="366"/>
      <c r="CF62" s="253"/>
      <c r="CG62" s="253"/>
      <c r="CH62" s="253"/>
    </row>
    <row r="63" spans="1:86" ht="21" customHeight="1" x14ac:dyDescent="0.25">
      <c r="A63" s="296"/>
      <c r="B63" s="322" t="s">
        <v>142</v>
      </c>
      <c r="C63" s="583">
        <f>IF(AND($Y$58&gt;0,$Y$58=$K$24,$AC$56&lt;&gt;""),HLOOKUP(4,$Z$56:$AG$59,3,FALSE),"")</f>
        <v>11</v>
      </c>
      <c r="D63" s="583"/>
      <c r="E63" s="579" t="str">
        <f>IF($C$63&lt;&gt;"",VLOOKUP($C$63,Liste!$C$30:$I$37,3,FALSE),"")</f>
        <v>ADJAL Yorick</v>
      </c>
      <c r="F63" s="584"/>
      <c r="G63" s="584"/>
      <c r="H63" s="584"/>
      <c r="I63" s="584"/>
      <c r="J63" s="584"/>
      <c r="K63" s="584"/>
      <c r="L63" s="584"/>
      <c r="M63" s="584"/>
      <c r="N63" s="585" t="str">
        <f>IF($C$63&lt;&gt;"",HLOOKUP(4,$Z$56:$AG$60,4,FALSE)&amp;" pts","")</f>
        <v>12 pts</v>
      </c>
      <c r="O63" s="586"/>
      <c r="AE63" s="339"/>
      <c r="AF63" s="339"/>
      <c r="AG63" s="339"/>
      <c r="AU63" s="366"/>
      <c r="AV63" s="340"/>
      <c r="AW63" s="340"/>
      <c r="AX63" s="340"/>
      <c r="AY63" s="340"/>
      <c r="AZ63" s="340"/>
      <c r="BA63" s="340"/>
      <c r="BB63" s="340"/>
      <c r="BC63" s="340"/>
      <c r="BD63" s="340"/>
      <c r="BE63" s="340"/>
      <c r="BF63" s="341"/>
      <c r="BG63" s="341"/>
      <c r="BH63" s="366"/>
      <c r="BI63" s="366"/>
      <c r="BJ63" s="366"/>
      <c r="BK63" s="446"/>
      <c r="BL63" s="311"/>
      <c r="BM63" s="311"/>
      <c r="BN63" s="311"/>
      <c r="BO63" s="311"/>
      <c r="BP63" s="311"/>
      <c r="BQ63" s="311"/>
      <c r="BR63" s="446"/>
      <c r="BS63" s="446"/>
      <c r="BT63" s="446"/>
      <c r="BU63" s="446"/>
      <c r="BV63" s="446"/>
      <c r="BW63" s="446"/>
      <c r="BX63" s="446"/>
      <c r="BY63" s="446"/>
      <c r="BZ63" s="446"/>
      <c r="CA63" s="262"/>
      <c r="CB63" s="262"/>
      <c r="CC63" s="262"/>
      <c r="CD63" s="366"/>
      <c r="CE63" s="366"/>
      <c r="CF63" s="253"/>
      <c r="CG63" s="253"/>
      <c r="CH63" s="253"/>
    </row>
    <row r="64" spans="1:86" ht="21" customHeight="1" x14ac:dyDescent="0.25">
      <c r="B64" s="322" t="s">
        <v>222</v>
      </c>
      <c r="C64" s="583">
        <f>IF(AND($Y$58&gt;0,$Y$58=$K$24,$AD$56&lt;&gt;""),HLOOKUP(5,$Z$56:$AG$59,3,FALSE),"")</f>
        <v>9</v>
      </c>
      <c r="D64" s="583"/>
      <c r="E64" s="579" t="str">
        <f>IF($C$64&lt;&gt;"",VLOOKUP($C$64,Liste!$C$30:$I$37,3,FALSE),"")</f>
        <v>PAPIRER Alan</v>
      </c>
      <c r="F64" s="584"/>
      <c r="G64" s="584"/>
      <c r="H64" s="584"/>
      <c r="I64" s="584"/>
      <c r="J64" s="584"/>
      <c r="K64" s="584"/>
      <c r="L64" s="584"/>
      <c r="M64" s="584"/>
      <c r="N64" s="585" t="str">
        <f>IF($C$64&lt;&gt;"",HLOOKUP(5,$Z$56:$AG$60,4,FALSE)&amp;" pts","")</f>
        <v>10 pts</v>
      </c>
      <c r="O64" s="586"/>
      <c r="T64" s="600" t="s">
        <v>138</v>
      </c>
      <c r="U64" s="600"/>
      <c r="V64" s="600"/>
      <c r="W64" s="600"/>
      <c r="X64" s="600"/>
      <c r="Y64" s="600"/>
      <c r="Z64" s="600"/>
      <c r="AA64" s="600"/>
      <c r="AU64" s="366"/>
      <c r="AV64" s="340"/>
      <c r="AW64" s="340"/>
      <c r="AX64" s="340"/>
      <c r="AY64" s="340"/>
      <c r="AZ64" s="340"/>
      <c r="BA64" s="340"/>
      <c r="BB64" s="340"/>
      <c r="BC64" s="340"/>
      <c r="BD64" s="340"/>
      <c r="BE64" s="340"/>
      <c r="BF64" s="341"/>
      <c r="BG64" s="341"/>
      <c r="BH64" s="366"/>
      <c r="BI64" s="366"/>
      <c r="BJ64" s="366"/>
      <c r="BK64" s="446"/>
      <c r="BL64" s="311"/>
      <c r="BM64" s="311"/>
      <c r="BN64" s="311"/>
      <c r="BO64" s="311"/>
      <c r="BP64" s="311"/>
      <c r="BQ64" s="311"/>
      <c r="BR64" s="311"/>
      <c r="BS64" s="311"/>
      <c r="BT64" s="366"/>
      <c r="BU64" s="366"/>
      <c r="BV64" s="366"/>
      <c r="BW64" s="366"/>
      <c r="BX64" s="366"/>
      <c r="BY64" s="366"/>
      <c r="BZ64" s="366"/>
      <c r="CA64" s="366"/>
      <c r="CB64" s="366"/>
      <c r="CC64" s="366"/>
      <c r="CD64" s="366"/>
      <c r="CE64" s="366"/>
      <c r="CF64" s="253"/>
      <c r="CG64" s="253"/>
      <c r="CH64" s="253"/>
    </row>
    <row r="65" spans="1:86" ht="21" customHeight="1" x14ac:dyDescent="0.25">
      <c r="B65" s="322" t="s">
        <v>246</v>
      </c>
      <c r="C65" s="583">
        <f>IF(AND($Y$58&gt;0,$Y$58=$K$24,$AD$56&lt;&gt;""),HLOOKUP(6,$Z$56:$AG$59,3,FALSE),"")</f>
        <v>10</v>
      </c>
      <c r="D65" s="583"/>
      <c r="E65" s="579" t="str">
        <f>IF($C$65&lt;&gt;"",VLOOKUP($C$65,Liste!$C$30:$I$37,3,FALSE),"")</f>
        <v>HASLE Stéphane</v>
      </c>
      <c r="F65" s="584"/>
      <c r="G65" s="584"/>
      <c r="H65" s="584"/>
      <c r="I65" s="584"/>
      <c r="J65" s="584"/>
      <c r="K65" s="584"/>
      <c r="L65" s="584"/>
      <c r="M65" s="584"/>
      <c r="N65" s="585" t="str">
        <f>IF($C$65&lt;&gt;"",HLOOKUP(6,$Z$56:$AG$60,4,FALSE)&amp;" pts","")</f>
        <v>9 pts</v>
      </c>
      <c r="O65" s="586"/>
      <c r="T65" s="597" t="s">
        <v>139</v>
      </c>
      <c r="U65" s="597"/>
      <c r="V65" s="597"/>
      <c r="W65" s="597"/>
      <c r="X65" s="597"/>
      <c r="Y65" s="597"/>
      <c r="Z65" s="597"/>
      <c r="AA65" s="597"/>
      <c r="AU65" s="366"/>
      <c r="AV65" s="340"/>
      <c r="AW65" s="340"/>
      <c r="AX65" s="340"/>
      <c r="AY65" s="340"/>
      <c r="AZ65" s="340"/>
      <c r="BA65" s="340"/>
      <c r="BB65" s="340"/>
      <c r="BC65" s="340"/>
      <c r="BD65" s="340"/>
      <c r="BE65" s="340"/>
      <c r="BF65" s="341"/>
      <c r="BG65" s="341"/>
      <c r="BH65" s="366"/>
      <c r="BI65" s="366"/>
      <c r="BJ65" s="366"/>
      <c r="BK65" s="446"/>
      <c r="BL65" s="311"/>
      <c r="BM65" s="311"/>
      <c r="BN65" s="311"/>
      <c r="BO65" s="311"/>
      <c r="BP65" s="311"/>
      <c r="BQ65" s="311"/>
      <c r="BR65" s="311"/>
      <c r="BS65" s="311"/>
      <c r="BT65" s="366"/>
      <c r="BU65" s="366"/>
      <c r="BV65" s="366"/>
      <c r="BW65" s="366"/>
      <c r="BX65" s="366"/>
      <c r="BY65" s="366"/>
      <c r="BZ65" s="366"/>
      <c r="CA65" s="366"/>
      <c r="CB65" s="366"/>
      <c r="CC65" s="366"/>
      <c r="CD65" s="366"/>
      <c r="CE65" s="366"/>
      <c r="CF65" s="253"/>
      <c r="CG65" s="253"/>
      <c r="CH65" s="253"/>
    </row>
    <row r="66" spans="1:86" ht="21" customHeight="1" x14ac:dyDescent="0.25">
      <c r="B66" s="322" t="s">
        <v>247</v>
      </c>
      <c r="C66" s="583">
        <f>IF(AND($Y$58&gt;0,$Y$58=$K$24,$AF$56&lt;&gt;""),HLOOKUP(7,$Z$56:$AG$59,3,FALSE),"")</f>
        <v>15</v>
      </c>
      <c r="D66" s="583"/>
      <c r="E66" s="579" t="str">
        <f>IF($C$66&lt;&gt;"",VLOOKUP($C$66,Liste!$C$30:$I$37,3,FALSE),"")</f>
        <v>DUBOIS Gilles</v>
      </c>
      <c r="F66" s="584"/>
      <c r="G66" s="584"/>
      <c r="H66" s="584"/>
      <c r="I66" s="584"/>
      <c r="J66" s="584"/>
      <c r="K66" s="584"/>
      <c r="L66" s="584"/>
      <c r="M66" s="584"/>
      <c r="N66" s="585" t="str">
        <f>IF($C$66&lt;&gt;"",HLOOKUP(7,$Z$56:$AG$60,4,FALSE)&amp;" pts","")</f>
        <v>8 pts</v>
      </c>
      <c r="O66" s="586"/>
      <c r="T66" s="598" t="str">
        <f>IF(Prépa!$E$33&lt;&gt;"",Prépa!$E$33,"")</f>
        <v>Nico Angenon</v>
      </c>
      <c r="U66" s="598"/>
      <c r="V66" s="598"/>
      <c r="W66" s="598"/>
      <c r="X66" s="598"/>
      <c r="Y66" s="598"/>
      <c r="Z66" s="598"/>
      <c r="AA66" s="598"/>
      <c r="AU66" s="366"/>
      <c r="AV66" s="311"/>
      <c r="AW66" s="311"/>
      <c r="AX66" s="311"/>
      <c r="AY66" s="311"/>
      <c r="AZ66" s="311"/>
      <c r="BA66" s="311"/>
      <c r="BB66" s="366"/>
      <c r="BC66" s="366"/>
      <c r="BD66" s="366"/>
      <c r="BE66" s="366"/>
      <c r="BF66" s="366"/>
      <c r="BG66" s="366"/>
      <c r="BH66" s="366"/>
      <c r="BI66" s="366"/>
      <c r="BJ66" s="366"/>
      <c r="BK66" s="446"/>
      <c r="BL66" s="311"/>
      <c r="BM66" s="311"/>
      <c r="BN66" s="311"/>
      <c r="BO66" s="311"/>
      <c r="BP66" s="311"/>
      <c r="BQ66" s="311"/>
      <c r="BR66" s="311"/>
      <c r="BS66" s="311"/>
      <c r="BT66" s="366"/>
      <c r="BU66" s="366"/>
      <c r="BV66" s="366"/>
      <c r="BW66" s="366"/>
      <c r="BX66" s="446"/>
      <c r="BY66" s="366"/>
      <c r="BZ66" s="366"/>
      <c r="CA66" s="366"/>
      <c r="CB66" s="366"/>
      <c r="CC66" s="366"/>
      <c r="CD66" s="366"/>
      <c r="CE66" s="366"/>
      <c r="CF66" s="253"/>
      <c r="CG66" s="253"/>
      <c r="CH66" s="253"/>
    </row>
    <row r="67" spans="1:86" ht="21" customHeight="1" thickBot="1" x14ac:dyDescent="0.5">
      <c r="A67" s="390"/>
      <c r="B67" s="325" t="s">
        <v>141</v>
      </c>
      <c r="C67" s="590">
        <f>IF(AND($Y$58&gt;0,$Y$58=$K$24,$AG$56&lt;&gt;""),HLOOKUP(8,$Z$56:$AG$59,3,FALSE),"")</f>
        <v>16</v>
      </c>
      <c r="D67" s="590"/>
      <c r="E67" s="576" t="str">
        <f>IF($C$67&lt;&gt;"",VLOOKUP($C$67,Liste!$C$30:$I$37,3,FALSE),"")</f>
        <v>HENOUX Frédéric</v>
      </c>
      <c r="F67" s="610"/>
      <c r="G67" s="610"/>
      <c r="H67" s="610"/>
      <c r="I67" s="610"/>
      <c r="J67" s="610"/>
      <c r="K67" s="610"/>
      <c r="L67" s="610"/>
      <c r="M67" s="610"/>
      <c r="N67" s="591" t="str">
        <f>IF($C$67&lt;&gt;"",HLOOKUP(8,$Z$56:$AG$60,4,FALSE)&amp;" pts","")</f>
        <v>0 pts</v>
      </c>
      <c r="O67" s="592"/>
      <c r="P67" s="390"/>
      <c r="Q67" s="390"/>
      <c r="R67" s="390"/>
      <c r="S67" s="390"/>
      <c r="T67" s="598"/>
      <c r="U67" s="598"/>
      <c r="V67" s="598"/>
      <c r="W67" s="598"/>
      <c r="X67" s="598"/>
      <c r="Y67" s="598"/>
      <c r="Z67" s="598"/>
      <c r="AA67" s="598"/>
      <c r="AE67" s="386"/>
      <c r="AF67" s="386"/>
      <c r="AG67" s="386"/>
      <c r="AU67" s="366"/>
      <c r="AV67" s="311"/>
      <c r="AW67" s="311"/>
      <c r="AX67" s="311"/>
      <c r="AY67" s="311"/>
      <c r="AZ67" s="397"/>
      <c r="BA67" s="397"/>
      <c r="BB67" s="366"/>
      <c r="BC67" s="366"/>
      <c r="BD67" s="366"/>
      <c r="BE67" s="366"/>
      <c r="BF67" s="366"/>
      <c r="BG67" s="366"/>
      <c r="BH67" s="366"/>
      <c r="BI67" s="366"/>
      <c r="BJ67" s="366"/>
      <c r="BK67" s="446"/>
      <c r="BL67" s="446"/>
      <c r="BM67" s="446"/>
      <c r="BN67" s="446"/>
      <c r="BO67" s="446"/>
      <c r="BP67" s="446"/>
      <c r="BQ67" s="446"/>
      <c r="BR67" s="311"/>
      <c r="BS67" s="446"/>
      <c r="BT67" s="446"/>
      <c r="BU67" s="446"/>
      <c r="BV67" s="446"/>
      <c r="BW67" s="446"/>
      <c r="BX67" s="446"/>
      <c r="BY67" s="446"/>
      <c r="BZ67" s="446"/>
      <c r="CA67" s="366"/>
      <c r="CB67" s="366"/>
      <c r="CC67" s="366"/>
      <c r="CD67" s="366"/>
      <c r="CE67" s="366"/>
      <c r="CF67" s="253"/>
      <c r="CG67" s="253"/>
      <c r="CH67" s="253"/>
    </row>
    <row r="68" spans="1:86" ht="21" customHeight="1" thickTop="1" x14ac:dyDescent="0.25">
      <c r="A68" s="387"/>
      <c r="P68" s="387"/>
      <c r="Q68" s="387"/>
      <c r="R68" s="387"/>
      <c r="S68" s="387"/>
      <c r="T68" s="387"/>
      <c r="U68" s="387"/>
      <c r="V68" s="387"/>
      <c r="W68" s="387"/>
      <c r="X68" s="387"/>
      <c r="Y68" s="387"/>
      <c r="Z68" s="387"/>
      <c r="AA68" s="387"/>
      <c r="AB68" s="387"/>
      <c r="AC68" s="387"/>
      <c r="AD68" s="387"/>
      <c r="AE68" s="323"/>
      <c r="AF68" s="323"/>
      <c r="AG68" s="323"/>
      <c r="AU68" s="366"/>
      <c r="AV68" s="340"/>
      <c r="AW68" s="340"/>
      <c r="AX68" s="340"/>
      <c r="AY68" s="340"/>
      <c r="AZ68" s="341"/>
      <c r="BA68" s="341"/>
      <c r="BB68" s="366"/>
      <c r="BC68" s="366"/>
      <c r="BD68" s="366"/>
      <c r="BE68" s="366"/>
      <c r="BF68" s="366"/>
      <c r="BG68" s="366"/>
      <c r="BH68" s="366"/>
      <c r="BI68" s="366"/>
      <c r="BJ68" s="366"/>
      <c r="BK68" s="446"/>
      <c r="BL68" s="446"/>
      <c r="BM68" s="446"/>
      <c r="BN68" s="446"/>
      <c r="BO68" s="446"/>
      <c r="BP68" s="446"/>
      <c r="BQ68" s="446"/>
      <c r="BR68" s="311"/>
      <c r="BS68" s="446"/>
      <c r="BT68" s="446"/>
      <c r="BU68" s="446"/>
      <c r="BV68" s="446"/>
      <c r="BW68" s="446"/>
      <c r="BX68" s="446"/>
      <c r="BY68" s="446"/>
      <c r="BZ68" s="446"/>
      <c r="CA68" s="366"/>
      <c r="CB68" s="366"/>
      <c r="CC68" s="366"/>
      <c r="CD68" s="366"/>
      <c r="CE68" s="366"/>
      <c r="CF68" s="253"/>
      <c r="CG68" s="253"/>
      <c r="CH68" s="253"/>
    </row>
    <row r="69" spans="1:86" ht="21" customHeight="1" x14ac:dyDescent="0.25">
      <c r="A69" s="231"/>
      <c r="AE69" s="323"/>
      <c r="AF69" s="323"/>
      <c r="AG69" s="323"/>
      <c r="AU69" s="366"/>
      <c r="AV69" s="340"/>
      <c r="AW69" s="340"/>
      <c r="AX69" s="340"/>
      <c r="AY69" s="340"/>
      <c r="AZ69" s="341"/>
      <c r="BA69" s="341"/>
      <c r="BB69" s="366"/>
      <c r="BC69" s="366"/>
      <c r="BD69" s="366"/>
      <c r="BE69" s="366"/>
      <c r="BF69" s="366"/>
      <c r="BG69" s="366"/>
      <c r="BH69" s="366"/>
      <c r="BI69" s="366"/>
      <c r="BJ69" s="366"/>
      <c r="BK69" s="446"/>
      <c r="BL69" s="311"/>
      <c r="BM69" s="311"/>
      <c r="BN69" s="311"/>
      <c r="BO69" s="311"/>
      <c r="BP69" s="356"/>
      <c r="BQ69" s="356"/>
      <c r="BR69" s="311"/>
      <c r="BS69" s="446"/>
      <c r="BT69" s="446"/>
      <c r="BU69" s="446"/>
      <c r="BV69" s="446"/>
      <c r="BW69" s="446"/>
      <c r="BX69" s="446"/>
      <c r="BY69" s="446"/>
      <c r="BZ69" s="446"/>
      <c r="CA69" s="262"/>
      <c r="CB69" s="262"/>
      <c r="CC69" s="262"/>
      <c r="CD69" s="366"/>
      <c r="CE69" s="366"/>
      <c r="CF69" s="253"/>
      <c r="CG69" s="253"/>
      <c r="CH69" s="253"/>
    </row>
    <row r="70" spans="1:86" ht="21" customHeight="1" x14ac:dyDescent="0.25">
      <c r="A70" s="231"/>
      <c r="AE70" s="323"/>
      <c r="AF70" s="323"/>
      <c r="AG70" s="323"/>
      <c r="AU70" s="366"/>
      <c r="AV70" s="340"/>
      <c r="AW70" s="340"/>
      <c r="AX70" s="340"/>
      <c r="AY70" s="340"/>
      <c r="AZ70" s="341"/>
      <c r="BA70" s="341"/>
      <c r="BB70" s="366"/>
      <c r="BC70" s="366"/>
      <c r="BD70" s="366"/>
      <c r="BE70" s="366"/>
      <c r="BF70" s="366"/>
      <c r="BG70" s="366"/>
      <c r="BH70" s="366"/>
      <c r="BI70" s="366"/>
      <c r="BJ70" s="366"/>
      <c r="BK70" s="446"/>
      <c r="BL70" s="311"/>
      <c r="BM70" s="311"/>
      <c r="BN70" s="311"/>
      <c r="BO70" s="311"/>
      <c r="BP70" s="311"/>
      <c r="BQ70" s="311"/>
      <c r="BR70" s="446"/>
      <c r="BS70" s="446"/>
      <c r="BT70" s="446"/>
      <c r="BU70" s="446"/>
      <c r="BV70" s="446"/>
      <c r="BW70" s="446"/>
      <c r="BX70" s="446"/>
      <c r="BY70" s="446"/>
      <c r="BZ70" s="446"/>
      <c r="CA70" s="262"/>
      <c r="CB70" s="262"/>
      <c r="CC70" s="262"/>
      <c r="CD70" s="366"/>
      <c r="CE70" s="366"/>
      <c r="CF70" s="253"/>
      <c r="CG70" s="253"/>
      <c r="CH70" s="253"/>
    </row>
    <row r="71" spans="1:86" ht="21" customHeight="1" x14ac:dyDescent="0.25">
      <c r="A71" s="231"/>
      <c r="AE71" s="323"/>
      <c r="AF71" s="323"/>
      <c r="AG71" s="323"/>
      <c r="AU71" s="366"/>
      <c r="AV71" s="366"/>
      <c r="AW71" s="366"/>
      <c r="AX71" s="366"/>
      <c r="AY71" s="366"/>
      <c r="AZ71" s="366"/>
      <c r="BA71" s="366"/>
      <c r="BB71" s="366"/>
      <c r="BC71" s="366"/>
      <c r="BD71" s="366"/>
      <c r="BE71" s="366"/>
      <c r="BF71" s="366"/>
      <c r="BG71" s="366"/>
      <c r="BH71" s="366"/>
      <c r="BI71" s="366"/>
      <c r="BJ71" s="366"/>
      <c r="BK71" s="446"/>
      <c r="BL71" s="311"/>
      <c r="BM71" s="311"/>
      <c r="BN71" s="311"/>
      <c r="BO71" s="311"/>
      <c r="BP71" s="311"/>
      <c r="BQ71" s="311"/>
      <c r="BR71" s="366"/>
      <c r="BS71" s="366"/>
      <c r="BT71" s="366"/>
      <c r="BU71" s="366"/>
      <c r="BV71" s="366"/>
      <c r="BW71" s="366"/>
      <c r="BX71" s="446"/>
      <c r="BY71" s="366"/>
      <c r="BZ71" s="366"/>
      <c r="CA71" s="366"/>
      <c r="CB71" s="366"/>
      <c r="CC71" s="366"/>
      <c r="CD71" s="366"/>
      <c r="CE71" s="366"/>
      <c r="CF71" s="253"/>
      <c r="CG71" s="253"/>
      <c r="CH71" s="253"/>
    </row>
    <row r="72" spans="1:86" ht="21" customHeight="1" x14ac:dyDescent="0.25">
      <c r="A72" s="231"/>
      <c r="AE72" s="323"/>
      <c r="AF72" s="323"/>
      <c r="AG72" s="323"/>
      <c r="AU72" s="366"/>
      <c r="AV72" s="340"/>
      <c r="AW72" s="340"/>
      <c r="AX72" s="340"/>
      <c r="AY72" s="340"/>
      <c r="AZ72" s="341"/>
      <c r="BA72" s="341"/>
      <c r="BB72" s="366"/>
      <c r="BC72" s="366"/>
      <c r="BD72" s="366"/>
      <c r="BE72" s="366"/>
      <c r="BF72" s="366"/>
      <c r="BG72" s="366"/>
      <c r="BH72" s="366"/>
      <c r="BI72" s="366"/>
      <c r="BJ72" s="366"/>
      <c r="BK72" s="446"/>
      <c r="BL72" s="446"/>
      <c r="BM72" s="446"/>
      <c r="BN72" s="446"/>
      <c r="BO72" s="446"/>
      <c r="BP72" s="446"/>
      <c r="BQ72" s="446"/>
      <c r="BR72" s="446"/>
      <c r="BS72" s="446"/>
      <c r="BT72" s="366"/>
      <c r="BU72" s="366"/>
      <c r="BV72" s="366"/>
      <c r="BW72" s="366"/>
      <c r="BX72" s="446"/>
      <c r="BY72" s="366"/>
      <c r="BZ72" s="366"/>
      <c r="CA72" s="366"/>
      <c r="CB72" s="366"/>
      <c r="CC72" s="366"/>
      <c r="CD72" s="366"/>
      <c r="CE72" s="366"/>
      <c r="CF72" s="253"/>
      <c r="CG72" s="253"/>
      <c r="CH72" s="253"/>
    </row>
    <row r="73" spans="1:86" ht="21" customHeight="1" x14ac:dyDescent="0.25">
      <c r="A73" s="231"/>
      <c r="AE73" s="366"/>
      <c r="AF73" s="366"/>
      <c r="AG73" s="366"/>
      <c r="AU73" s="366"/>
      <c r="AV73" s="340"/>
      <c r="AW73" s="340"/>
      <c r="AX73" s="340"/>
      <c r="AY73" s="340"/>
      <c r="AZ73" s="341"/>
      <c r="BA73" s="341"/>
      <c r="BB73" s="366"/>
      <c r="BC73" s="366"/>
      <c r="BD73" s="366"/>
      <c r="BE73" s="366"/>
      <c r="BF73" s="366"/>
      <c r="BG73" s="366"/>
      <c r="BH73" s="366"/>
      <c r="BI73" s="366"/>
      <c r="BJ73" s="366"/>
      <c r="BK73" s="366"/>
      <c r="BL73" s="366"/>
      <c r="BM73" s="366"/>
      <c r="BN73" s="366"/>
      <c r="BO73" s="366"/>
      <c r="BP73" s="366"/>
      <c r="BQ73" s="366"/>
      <c r="BR73" s="446"/>
      <c r="BS73" s="446"/>
      <c r="BT73" s="366"/>
      <c r="BU73" s="366"/>
      <c r="BV73" s="366"/>
      <c r="BW73" s="366"/>
      <c r="BX73" s="446"/>
      <c r="BY73" s="366"/>
      <c r="BZ73" s="366"/>
      <c r="CA73" s="366"/>
      <c r="CB73" s="366"/>
      <c r="CC73" s="366"/>
      <c r="CD73" s="366"/>
      <c r="CE73" s="366"/>
      <c r="CF73" s="253"/>
      <c r="CG73" s="253"/>
      <c r="CH73" s="253"/>
    </row>
    <row r="74" spans="1:86" ht="21" customHeight="1" x14ac:dyDescent="0.25">
      <c r="A74" s="231"/>
      <c r="AE74" s="388"/>
      <c r="AF74" s="388"/>
      <c r="AG74" s="388"/>
      <c r="AU74" s="366"/>
      <c r="AV74" s="340"/>
      <c r="AW74" s="340"/>
      <c r="AX74" s="340"/>
      <c r="AY74" s="340"/>
      <c r="AZ74" s="341"/>
      <c r="BA74" s="341"/>
      <c r="BB74" s="366"/>
      <c r="BC74" s="366"/>
      <c r="BD74" s="366"/>
      <c r="BE74" s="366"/>
      <c r="BF74" s="366"/>
      <c r="BG74" s="366"/>
      <c r="BH74" s="366"/>
      <c r="BI74" s="366"/>
      <c r="BJ74" s="366"/>
      <c r="BK74" s="366"/>
      <c r="BL74" s="342"/>
      <c r="BM74" s="342"/>
      <c r="BN74" s="342"/>
      <c r="BO74" s="342"/>
      <c r="BP74" s="342"/>
      <c r="BQ74" s="342"/>
      <c r="BR74" s="356"/>
      <c r="BS74" s="356"/>
      <c r="BT74" s="342"/>
      <c r="BU74" s="342"/>
      <c r="BV74" s="342"/>
      <c r="BW74" s="342"/>
      <c r="BX74" s="342"/>
      <c r="BY74" s="342"/>
      <c r="BZ74" s="366"/>
      <c r="CA74" s="366"/>
      <c r="CB74" s="366"/>
      <c r="CC74" s="366"/>
      <c r="CD74" s="366"/>
      <c r="CE74" s="366"/>
      <c r="CF74" s="253"/>
      <c r="CG74" s="253"/>
      <c r="CH74" s="253"/>
    </row>
    <row r="75" spans="1:86" ht="12" customHeight="1" x14ac:dyDescent="0.25">
      <c r="A75" s="366"/>
      <c r="B75" s="366"/>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89"/>
      <c r="AC75" s="389"/>
      <c r="AD75" s="389"/>
      <c r="AE75" s="389"/>
      <c r="AF75" s="389"/>
      <c r="AG75" s="389"/>
      <c r="AU75" s="366"/>
      <c r="AV75" s="366"/>
      <c r="AW75" s="366"/>
      <c r="AX75" s="366"/>
      <c r="AY75" s="366"/>
      <c r="AZ75" s="366"/>
      <c r="BA75" s="366"/>
      <c r="BB75" s="366"/>
      <c r="BC75" s="366"/>
      <c r="BD75" s="366"/>
      <c r="BE75" s="366"/>
      <c r="BF75" s="366"/>
      <c r="BG75" s="366"/>
      <c r="BH75" s="366"/>
      <c r="BI75" s="366"/>
      <c r="BJ75" s="366"/>
      <c r="BK75" s="366"/>
      <c r="BL75" s="446"/>
      <c r="BM75" s="446"/>
      <c r="BN75" s="446"/>
      <c r="BO75" s="446"/>
      <c r="BP75" s="446"/>
      <c r="BQ75" s="446"/>
      <c r="BR75" s="356"/>
      <c r="BS75" s="356"/>
      <c r="BT75" s="446"/>
      <c r="BU75" s="446"/>
      <c r="BV75" s="446"/>
      <c r="BW75" s="446"/>
      <c r="BX75" s="446"/>
      <c r="BY75" s="446"/>
      <c r="BZ75" s="366"/>
      <c r="CA75" s="366"/>
      <c r="CB75" s="366"/>
      <c r="CC75" s="366"/>
      <c r="CD75" s="366"/>
      <c r="CE75" s="366"/>
      <c r="CF75" s="253"/>
      <c r="CG75" s="253"/>
      <c r="CH75" s="253"/>
    </row>
    <row r="76" spans="1:86" ht="21" customHeight="1" x14ac:dyDescent="0.25">
      <c r="A76" s="366"/>
      <c r="B76" s="366"/>
      <c r="C76" s="366"/>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89"/>
      <c r="AC76" s="389"/>
      <c r="AD76" s="389"/>
      <c r="AE76" s="389"/>
      <c r="AF76" s="389"/>
      <c r="AG76" s="389"/>
      <c r="AU76" s="366"/>
      <c r="AV76" s="366"/>
      <c r="AW76" s="366"/>
      <c r="AX76" s="366"/>
      <c r="AY76" s="366"/>
      <c r="AZ76" s="366"/>
      <c r="BA76" s="366"/>
      <c r="BB76" s="311"/>
      <c r="BC76" s="311"/>
      <c r="BD76" s="311"/>
      <c r="BE76" s="356"/>
      <c r="BF76" s="356"/>
      <c r="BG76" s="356"/>
      <c r="BH76" s="356"/>
      <c r="BI76" s="356"/>
      <c r="BJ76" s="356"/>
      <c r="BK76" s="446"/>
      <c r="BL76" s="311"/>
      <c r="BM76" s="311"/>
      <c r="BN76" s="311"/>
      <c r="BO76" s="311"/>
      <c r="BP76" s="311"/>
      <c r="BQ76" s="311"/>
      <c r="BR76" s="311"/>
      <c r="BS76" s="311"/>
      <c r="BT76" s="311"/>
      <c r="BU76" s="311"/>
      <c r="BV76" s="311"/>
      <c r="BW76" s="311"/>
      <c r="BX76" s="311"/>
      <c r="BY76" s="311"/>
      <c r="BZ76" s="311"/>
      <c r="CA76" s="311"/>
      <c r="CB76" s="262"/>
      <c r="CC76" s="262"/>
      <c r="CD76" s="262"/>
      <c r="CE76" s="262"/>
      <c r="CF76" s="356"/>
      <c r="CG76" s="327"/>
      <c r="CH76" s="327"/>
    </row>
    <row r="77" spans="1:86" ht="21" customHeight="1" x14ac:dyDescent="0.25">
      <c r="A77" s="366"/>
      <c r="B77" s="366"/>
      <c r="C77" s="366"/>
      <c r="D77" s="366"/>
      <c r="E77" s="366"/>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U77" s="366"/>
      <c r="AV77" s="356"/>
      <c r="AW77" s="356"/>
      <c r="AX77" s="356"/>
      <c r="AY77" s="356"/>
      <c r="AZ77" s="356"/>
      <c r="BA77" s="311"/>
      <c r="BB77" s="311"/>
      <c r="BC77" s="311"/>
      <c r="BD77" s="311"/>
      <c r="BE77" s="356"/>
      <c r="BF77" s="356"/>
      <c r="BG77" s="356"/>
      <c r="BH77" s="356"/>
      <c r="BI77" s="356"/>
      <c r="BJ77" s="356"/>
      <c r="BK77" s="366"/>
      <c r="BL77" s="446"/>
      <c r="BM77" s="446"/>
      <c r="BN77" s="446"/>
      <c r="BO77" s="446"/>
      <c r="BP77" s="446"/>
      <c r="BQ77" s="446"/>
      <c r="BR77" s="311"/>
      <c r="BS77" s="311"/>
      <c r="BT77" s="446"/>
      <c r="BU77" s="446"/>
      <c r="BV77" s="446"/>
      <c r="BW77" s="446"/>
      <c r="BX77" s="446"/>
      <c r="BY77" s="446"/>
      <c r="BZ77" s="446"/>
      <c r="CA77" s="446"/>
      <c r="CB77" s="262"/>
      <c r="CC77" s="262"/>
      <c r="CD77" s="262"/>
      <c r="CE77" s="262"/>
      <c r="CF77" s="356"/>
      <c r="CG77" s="327"/>
      <c r="CH77" s="327"/>
    </row>
    <row r="78" spans="1:86" ht="21" customHeight="1" x14ac:dyDescent="0.25">
      <c r="A78" s="366"/>
      <c r="B78" s="366"/>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U78" s="366"/>
      <c r="AV78" s="356"/>
      <c r="AW78" s="356"/>
      <c r="AX78" s="356"/>
      <c r="AY78" s="356"/>
      <c r="AZ78" s="356"/>
      <c r="BA78" s="311"/>
      <c r="BB78" s="356"/>
      <c r="BC78" s="356"/>
      <c r="BD78" s="311"/>
      <c r="BE78" s="356"/>
      <c r="BF78" s="356"/>
      <c r="BG78" s="356"/>
      <c r="BH78" s="356"/>
      <c r="BI78" s="356"/>
      <c r="BJ78" s="356"/>
      <c r="BK78" s="446"/>
      <c r="BL78" s="311"/>
      <c r="BM78" s="311"/>
      <c r="BN78" s="311"/>
      <c r="BO78" s="311"/>
      <c r="BP78" s="311"/>
      <c r="BQ78" s="311"/>
      <c r="BR78" s="311"/>
      <c r="BS78" s="311"/>
      <c r="BT78" s="356"/>
      <c r="BU78" s="356"/>
      <c r="BV78" s="356"/>
      <c r="BW78" s="356"/>
      <c r="BX78" s="356"/>
      <c r="BY78" s="356"/>
      <c r="BZ78" s="356"/>
      <c r="CA78" s="356"/>
      <c r="CB78" s="356"/>
      <c r="CC78" s="356"/>
      <c r="CD78" s="356"/>
      <c r="CE78" s="356"/>
      <c r="CF78" s="356"/>
      <c r="CG78" s="334"/>
      <c r="CH78" s="327"/>
    </row>
    <row r="79" spans="1:86" ht="21" customHeight="1" x14ac:dyDescent="0.25">
      <c r="A79" s="366"/>
      <c r="B79" s="366"/>
      <c r="C79" s="366"/>
      <c r="D79" s="366"/>
      <c r="E79" s="366"/>
      <c r="F79" s="366"/>
      <c r="G79" s="366"/>
      <c r="H79" s="366"/>
      <c r="I79" s="366"/>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c r="AU79" s="366"/>
      <c r="AV79" s="356"/>
      <c r="AW79" s="356"/>
      <c r="AX79" s="356"/>
      <c r="AY79" s="356"/>
      <c r="AZ79" s="356"/>
      <c r="BA79" s="311"/>
      <c r="BB79" s="356"/>
      <c r="BC79" s="356"/>
      <c r="BD79" s="356"/>
      <c r="BE79" s="356"/>
      <c r="BF79" s="356"/>
      <c r="BG79" s="356"/>
      <c r="BH79" s="356"/>
      <c r="BI79" s="356"/>
      <c r="BJ79" s="356"/>
      <c r="BK79" s="446"/>
      <c r="BL79" s="311"/>
      <c r="BM79" s="311"/>
      <c r="BN79" s="311"/>
      <c r="BO79" s="311"/>
      <c r="BP79" s="311"/>
      <c r="BQ79" s="311"/>
      <c r="BR79" s="311"/>
      <c r="BS79" s="311"/>
      <c r="BT79" s="356"/>
      <c r="BU79" s="356"/>
      <c r="BV79" s="356"/>
      <c r="BW79" s="356"/>
      <c r="BX79" s="356"/>
      <c r="BY79" s="356"/>
      <c r="BZ79" s="356"/>
      <c r="CA79" s="356"/>
      <c r="CB79" s="356"/>
      <c r="CC79" s="356"/>
      <c r="CD79" s="356"/>
      <c r="CE79" s="356"/>
      <c r="CF79" s="327"/>
      <c r="CG79" s="334"/>
      <c r="CH79" s="327"/>
    </row>
    <row r="80" spans="1:86" ht="21" customHeight="1" x14ac:dyDescent="0.25">
      <c r="A80" s="366"/>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V80" s="355"/>
      <c r="AW80" s="355"/>
      <c r="AX80" s="355"/>
      <c r="AY80" s="355"/>
      <c r="AZ80" s="355"/>
      <c r="BA80" s="275"/>
      <c r="BB80" s="355"/>
      <c r="BC80" s="355"/>
      <c r="BD80" s="355"/>
      <c r="BE80" s="355"/>
      <c r="BF80" s="355"/>
      <c r="BG80" s="355"/>
      <c r="BH80" s="355"/>
      <c r="BI80" s="355"/>
      <c r="BJ80" s="355"/>
      <c r="BK80" s="366"/>
      <c r="BL80" s="366"/>
      <c r="BM80" s="366"/>
      <c r="BN80" s="366"/>
      <c r="BO80" s="366"/>
      <c r="BP80" s="366"/>
      <c r="BQ80" s="366"/>
      <c r="BR80" s="446"/>
      <c r="BS80" s="446"/>
      <c r="BT80" s="327"/>
      <c r="BU80" s="327"/>
      <c r="BV80" s="327"/>
      <c r="BW80" s="327"/>
      <c r="BX80" s="327"/>
      <c r="BY80" s="327"/>
      <c r="BZ80" s="327"/>
      <c r="CA80" s="327"/>
      <c r="CB80" s="327"/>
      <c r="CC80" s="327"/>
      <c r="CD80" s="327"/>
      <c r="CE80" s="327"/>
      <c r="CF80" s="327"/>
      <c r="CG80" s="334"/>
      <c r="CH80" s="327"/>
    </row>
    <row r="81" spans="1:76" ht="21" customHeight="1" x14ac:dyDescent="0.25">
      <c r="A81" s="366"/>
      <c r="B81" s="366"/>
      <c r="C81" s="366"/>
      <c r="D81" s="366"/>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366"/>
      <c r="AD81" s="366"/>
      <c r="AE81" s="366"/>
      <c r="AF81" s="366"/>
      <c r="AG81" s="366"/>
      <c r="AX81" s="228"/>
      <c r="AY81" s="228"/>
      <c r="AZ81" s="228"/>
      <c r="BB81" s="229"/>
      <c r="BC81" s="229"/>
      <c r="BD81" s="229"/>
      <c r="BT81" s="228"/>
      <c r="BX81" s="230"/>
    </row>
    <row r="82" spans="1:76" ht="21" customHeight="1" x14ac:dyDescent="0.25">
      <c r="A82" s="366"/>
      <c r="B82" s="366"/>
      <c r="C82" s="366"/>
      <c r="D82" s="366"/>
      <c r="E82" s="366"/>
      <c r="F82" s="366"/>
      <c r="G82" s="366"/>
      <c r="H82" s="366"/>
      <c r="I82" s="366"/>
      <c r="J82" s="366"/>
      <c r="K82" s="366"/>
      <c r="L82" s="366"/>
      <c r="M82" s="366"/>
      <c r="N82" s="366"/>
      <c r="O82" s="366"/>
      <c r="P82" s="366"/>
      <c r="Q82" s="366"/>
      <c r="R82" s="366"/>
      <c r="S82" s="366"/>
      <c r="T82" s="366"/>
      <c r="U82" s="366"/>
      <c r="V82" s="366"/>
      <c r="W82" s="366"/>
      <c r="X82" s="366"/>
      <c r="Y82" s="366"/>
      <c r="Z82" s="366"/>
      <c r="AA82" s="366"/>
      <c r="AB82" s="366"/>
      <c r="AC82" s="366"/>
      <c r="AD82" s="366"/>
      <c r="AE82" s="366"/>
      <c r="AF82" s="366"/>
      <c r="AG82" s="366"/>
    </row>
    <row r="83" spans="1:76" ht="21" customHeight="1" x14ac:dyDescent="0.25">
      <c r="A83" s="366"/>
      <c r="B83" s="366"/>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row>
    <row r="84" spans="1:76" ht="21" customHeight="1" x14ac:dyDescent="0.25">
      <c r="A84" s="366"/>
      <c r="B84" s="366"/>
      <c r="C84" s="366"/>
      <c r="D84" s="366"/>
      <c r="E84" s="366"/>
      <c r="F84" s="366"/>
      <c r="G84" s="366"/>
      <c r="H84" s="366"/>
      <c r="I84" s="366"/>
      <c r="J84" s="366"/>
      <c r="K84" s="366"/>
      <c r="L84" s="366"/>
      <c r="M84" s="366"/>
      <c r="N84" s="366"/>
      <c r="O84" s="366"/>
      <c r="P84" s="366"/>
      <c r="Q84" s="366"/>
      <c r="R84" s="366"/>
      <c r="S84" s="366"/>
      <c r="T84" s="366"/>
      <c r="U84" s="366"/>
      <c r="V84" s="366"/>
      <c r="W84" s="366"/>
      <c r="X84" s="366"/>
      <c r="Y84" s="366"/>
      <c r="Z84" s="366"/>
      <c r="AA84" s="366"/>
      <c r="AB84" s="366"/>
      <c r="AC84" s="366"/>
      <c r="AD84" s="366"/>
      <c r="AE84" s="366"/>
      <c r="AF84" s="366"/>
      <c r="AG84" s="366"/>
    </row>
    <row r="85" spans="1:76" ht="21" customHeight="1" x14ac:dyDescent="0.25">
      <c r="A85" s="366"/>
      <c r="B85" s="366"/>
      <c r="C85" s="366"/>
      <c r="D85" s="366"/>
      <c r="E85" s="366"/>
      <c r="F85" s="366"/>
      <c r="G85" s="366"/>
      <c r="H85" s="366"/>
      <c r="I85" s="366"/>
      <c r="J85" s="366"/>
      <c r="K85" s="366"/>
      <c r="L85" s="366"/>
      <c r="M85" s="366"/>
      <c r="N85" s="366"/>
      <c r="O85" s="366"/>
      <c r="P85" s="366"/>
      <c r="Q85" s="366"/>
      <c r="R85" s="366"/>
      <c r="S85" s="366"/>
      <c r="T85" s="366"/>
      <c r="U85" s="366"/>
      <c r="V85" s="366"/>
      <c r="W85" s="366"/>
      <c r="X85" s="366"/>
      <c r="Y85" s="366"/>
      <c r="Z85" s="366"/>
      <c r="AA85" s="366"/>
      <c r="AB85" s="366"/>
      <c r="AC85" s="366"/>
      <c r="AD85" s="366"/>
      <c r="AE85" s="366"/>
      <c r="AF85" s="366"/>
      <c r="AG85" s="366"/>
    </row>
    <row r="86" spans="1:76" ht="21" customHeight="1" x14ac:dyDescent="0.25">
      <c r="A86" s="366"/>
      <c r="B86" s="366"/>
      <c r="C86" s="366"/>
      <c r="D86" s="366"/>
      <c r="E86" s="366"/>
      <c r="F86" s="366"/>
      <c r="G86" s="366"/>
      <c r="H86" s="366"/>
      <c r="I86" s="366"/>
      <c r="J86" s="366"/>
      <c r="K86" s="366"/>
      <c r="L86" s="366"/>
      <c r="M86" s="366"/>
      <c r="N86" s="366"/>
      <c r="O86" s="366"/>
      <c r="P86" s="366"/>
      <c r="Q86" s="366"/>
      <c r="R86" s="366"/>
      <c r="S86" s="366"/>
      <c r="T86" s="366"/>
      <c r="U86" s="366"/>
      <c r="V86" s="366"/>
      <c r="W86" s="366"/>
      <c r="X86" s="366"/>
      <c r="Y86" s="366"/>
      <c r="Z86" s="366"/>
      <c r="AA86" s="366"/>
      <c r="AB86" s="366"/>
      <c r="AC86" s="366"/>
      <c r="AD86" s="366"/>
      <c r="AE86" s="366"/>
      <c r="AF86" s="366"/>
      <c r="AG86" s="366"/>
    </row>
    <row r="87" spans="1:76" ht="21" customHeight="1" x14ac:dyDescent="0.25">
      <c r="A87" s="366"/>
      <c r="B87" s="366"/>
      <c r="C87" s="366"/>
      <c r="D87" s="366"/>
      <c r="E87" s="366"/>
      <c r="F87" s="366"/>
      <c r="G87" s="366"/>
      <c r="H87" s="366"/>
      <c r="I87" s="366"/>
      <c r="J87" s="366"/>
      <c r="K87" s="366"/>
      <c r="L87" s="366"/>
      <c r="M87" s="366"/>
      <c r="N87" s="366"/>
      <c r="O87" s="366"/>
      <c r="P87" s="366"/>
      <c r="Q87" s="366"/>
      <c r="R87" s="366"/>
      <c r="S87" s="366"/>
      <c r="T87" s="366"/>
      <c r="U87" s="366"/>
      <c r="V87" s="366"/>
      <c r="W87" s="366"/>
      <c r="X87" s="366"/>
      <c r="Y87" s="366"/>
      <c r="Z87" s="366"/>
      <c r="AA87" s="366"/>
      <c r="AB87" s="366"/>
      <c r="AC87" s="366"/>
      <c r="AD87" s="366"/>
      <c r="AE87" s="366"/>
      <c r="AF87" s="366"/>
      <c r="AG87" s="366"/>
    </row>
    <row r="88" spans="1:76" ht="21" customHeight="1" x14ac:dyDescent="0.25">
      <c r="A88" s="366"/>
      <c r="B88" s="366"/>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row>
    <row r="89" spans="1:76" ht="21" customHeight="1" x14ac:dyDescent="0.25">
      <c r="A89" s="366"/>
      <c r="B89" s="366"/>
      <c r="C89" s="366"/>
      <c r="D89" s="366"/>
      <c r="E89" s="366"/>
      <c r="F89" s="366"/>
      <c r="G89" s="366"/>
      <c r="H89" s="366"/>
      <c r="I89" s="366"/>
      <c r="J89" s="366"/>
      <c r="K89" s="366"/>
      <c r="L89" s="366"/>
      <c r="M89" s="366"/>
      <c r="N89" s="366"/>
      <c r="O89" s="366"/>
      <c r="P89" s="366"/>
      <c r="Q89" s="366"/>
      <c r="R89" s="366"/>
      <c r="S89" s="366"/>
      <c r="T89" s="366"/>
      <c r="U89" s="366"/>
      <c r="V89" s="366"/>
      <c r="W89" s="366"/>
      <c r="X89" s="366"/>
      <c r="Y89" s="366"/>
      <c r="Z89" s="366"/>
      <c r="AA89" s="366"/>
      <c r="AB89" s="366"/>
      <c r="AC89" s="366"/>
      <c r="AD89" s="366"/>
      <c r="AE89" s="366"/>
      <c r="AF89" s="366"/>
      <c r="AG89" s="366"/>
    </row>
    <row r="90" spans="1:76" ht="21" customHeight="1" x14ac:dyDescent="0.25">
      <c r="A90" s="366"/>
      <c r="B90" s="366"/>
      <c r="C90" s="366"/>
      <c r="D90" s="366"/>
      <c r="E90" s="366"/>
      <c r="F90" s="366"/>
      <c r="G90" s="366"/>
      <c r="H90" s="366"/>
      <c r="I90" s="366"/>
      <c r="J90" s="366"/>
      <c r="K90" s="366"/>
      <c r="L90" s="366"/>
      <c r="M90" s="366"/>
      <c r="N90" s="366"/>
      <c r="O90" s="366"/>
      <c r="P90" s="366"/>
      <c r="Q90" s="366"/>
      <c r="R90" s="366"/>
      <c r="S90" s="366"/>
      <c r="T90" s="366"/>
      <c r="U90" s="366"/>
      <c r="V90" s="366"/>
      <c r="W90" s="366"/>
      <c r="X90" s="366"/>
      <c r="Y90" s="366"/>
      <c r="Z90" s="366"/>
      <c r="AA90" s="366"/>
      <c r="AB90" s="366"/>
      <c r="AC90" s="366"/>
      <c r="AD90" s="366"/>
      <c r="AE90" s="366"/>
      <c r="AF90" s="366"/>
      <c r="AG90" s="366"/>
    </row>
  </sheetData>
  <sheetProtection password="CD17" sheet="1" objects="1" scenarios="1" formatCells="0" selectLockedCells="1"/>
  <mergeCells count="308">
    <mergeCell ref="C66:D66"/>
    <mergeCell ref="E66:M66"/>
    <mergeCell ref="N66:O66"/>
    <mergeCell ref="T66:AA67"/>
    <mergeCell ref="C67:D67"/>
    <mergeCell ref="E64:M64"/>
    <mergeCell ref="N64:O64"/>
    <mergeCell ref="T64:AA64"/>
    <mergeCell ref="C65:D65"/>
    <mergeCell ref="E65:M65"/>
    <mergeCell ref="N65:O65"/>
    <mergeCell ref="T65:AA65"/>
    <mergeCell ref="E67:M67"/>
    <mergeCell ref="N67:O67"/>
    <mergeCell ref="C61:D61"/>
    <mergeCell ref="E61:M61"/>
    <mergeCell ref="N61:O61"/>
    <mergeCell ref="P61:Q61"/>
    <mergeCell ref="C63:D63"/>
    <mergeCell ref="E63:M63"/>
    <mergeCell ref="N63:O63"/>
    <mergeCell ref="C64:D64"/>
    <mergeCell ref="R61:S61"/>
    <mergeCell ref="C62:D62"/>
    <mergeCell ref="E62:M62"/>
    <mergeCell ref="N62:O62"/>
    <mergeCell ref="P62:Q62"/>
    <mergeCell ref="R62:S62"/>
    <mergeCell ref="T59:U59"/>
    <mergeCell ref="C60:D60"/>
    <mergeCell ref="E60:M60"/>
    <mergeCell ref="N60:O60"/>
    <mergeCell ref="P60:Q60"/>
    <mergeCell ref="R60:S60"/>
    <mergeCell ref="B58:O58"/>
    <mergeCell ref="C59:D59"/>
    <mergeCell ref="E59:M59"/>
    <mergeCell ref="N59:O59"/>
    <mergeCell ref="P59:Q59"/>
    <mergeCell ref="R59:S59"/>
    <mergeCell ref="G53:L53"/>
    <mergeCell ref="N53:S53"/>
    <mergeCell ref="G54:L54"/>
    <mergeCell ref="N54:S54"/>
    <mergeCell ref="A55:T56"/>
    <mergeCell ref="U55:Y55"/>
    <mergeCell ref="U56:Y56"/>
    <mergeCell ref="G50:L50"/>
    <mergeCell ref="N50:S50"/>
    <mergeCell ref="G51:L51"/>
    <mergeCell ref="N51:S51"/>
    <mergeCell ref="AV51:BA51"/>
    <mergeCell ref="G52:L52"/>
    <mergeCell ref="N52:S52"/>
    <mergeCell ref="AV52:AW52"/>
    <mergeCell ref="AX52:AY52"/>
    <mergeCell ref="G47:L47"/>
    <mergeCell ref="N47:S47"/>
    <mergeCell ref="G48:L48"/>
    <mergeCell ref="N48:S48"/>
    <mergeCell ref="G49:L49"/>
    <mergeCell ref="N49:S49"/>
    <mergeCell ref="AV45:BG45"/>
    <mergeCell ref="G46:L46"/>
    <mergeCell ref="N46:S46"/>
    <mergeCell ref="AV46:AW46"/>
    <mergeCell ref="AX46:AY46"/>
    <mergeCell ref="AZ46:BA46"/>
    <mergeCell ref="BB46:BC46"/>
    <mergeCell ref="BD46:BE46"/>
    <mergeCell ref="G43:L43"/>
    <mergeCell ref="N43:S43"/>
    <mergeCell ref="G44:L44"/>
    <mergeCell ref="N44:S44"/>
    <mergeCell ref="G45:L45"/>
    <mergeCell ref="N45:S45"/>
    <mergeCell ref="G40:L40"/>
    <mergeCell ref="N40:S40"/>
    <mergeCell ref="G41:L41"/>
    <mergeCell ref="N41:S41"/>
    <mergeCell ref="AK41:AO42"/>
    <mergeCell ref="G42:L42"/>
    <mergeCell ref="N42:S42"/>
    <mergeCell ref="G37:L37"/>
    <mergeCell ref="N37:S37"/>
    <mergeCell ref="BU30:BV30"/>
    <mergeCell ref="BW30:BX30"/>
    <mergeCell ref="BL37:BM37"/>
    <mergeCell ref="BN37:BO37"/>
    <mergeCell ref="BP37:BQ37"/>
    <mergeCell ref="G38:L38"/>
    <mergeCell ref="N38:S38"/>
    <mergeCell ref="AK38:AP39"/>
    <mergeCell ref="G39:L39"/>
    <mergeCell ref="N39:S39"/>
    <mergeCell ref="G35:L35"/>
    <mergeCell ref="N35:S35"/>
    <mergeCell ref="BL35:BM35"/>
    <mergeCell ref="BN35:BO35"/>
    <mergeCell ref="BP35:BQ35"/>
    <mergeCell ref="G36:L36"/>
    <mergeCell ref="N36:S36"/>
    <mergeCell ref="BL36:BM36"/>
    <mergeCell ref="BN36:BO36"/>
    <mergeCell ref="BP36:BQ36"/>
    <mergeCell ref="G29:L29"/>
    <mergeCell ref="N29:S29"/>
    <mergeCell ref="BS29:BT29"/>
    <mergeCell ref="BU29:BV29"/>
    <mergeCell ref="BW29:BX29"/>
    <mergeCell ref="BY29:BZ29"/>
    <mergeCell ref="G33:L33"/>
    <mergeCell ref="N33:S33"/>
    <mergeCell ref="AJ33:AQ34"/>
    <mergeCell ref="G34:L34"/>
    <mergeCell ref="N34:S34"/>
    <mergeCell ref="BL34:BQ34"/>
    <mergeCell ref="BY30:BZ30"/>
    <mergeCell ref="G31:L31"/>
    <mergeCell ref="N31:S31"/>
    <mergeCell ref="G32:L32"/>
    <mergeCell ref="N32:S32"/>
    <mergeCell ref="BL32:BM32"/>
    <mergeCell ref="BN32:BO32"/>
    <mergeCell ref="BP32:BQ32"/>
    <mergeCell ref="G30:L30"/>
    <mergeCell ref="N30:S30"/>
    <mergeCell ref="AJ30:AQ31"/>
    <mergeCell ref="BS30:BT30"/>
    <mergeCell ref="BW23:BX23"/>
    <mergeCell ref="BY23:BZ23"/>
    <mergeCell ref="AJ24:AQ25"/>
    <mergeCell ref="G27:L27"/>
    <mergeCell ref="N27:S27"/>
    <mergeCell ref="AJ27:AQ28"/>
    <mergeCell ref="BK27:BQ27"/>
    <mergeCell ref="BS27:BZ27"/>
    <mergeCell ref="G28:L28"/>
    <mergeCell ref="N28:S28"/>
    <mergeCell ref="BL28:BM28"/>
    <mergeCell ref="BN28:BO28"/>
    <mergeCell ref="BP28:BQ28"/>
    <mergeCell ref="BS28:BT28"/>
    <mergeCell ref="BU28:BV28"/>
    <mergeCell ref="BW28:BX28"/>
    <mergeCell ref="BY28:BZ28"/>
    <mergeCell ref="BU22:BV22"/>
    <mergeCell ref="A25:A26"/>
    <mergeCell ref="B25:B26"/>
    <mergeCell ref="C25:E26"/>
    <mergeCell ref="F25:F26"/>
    <mergeCell ref="G25:K26"/>
    <mergeCell ref="L25:N26"/>
    <mergeCell ref="BW22:BX22"/>
    <mergeCell ref="BY22:BZ22"/>
    <mergeCell ref="B23:J23"/>
    <mergeCell ref="K23:M23"/>
    <mergeCell ref="N23:P23"/>
    <mergeCell ref="Q23:R23"/>
    <mergeCell ref="S23:T23"/>
    <mergeCell ref="U23:V23"/>
    <mergeCell ref="W23:AG23"/>
    <mergeCell ref="BS23:BT23"/>
    <mergeCell ref="O25:S26"/>
    <mergeCell ref="T25:T26"/>
    <mergeCell ref="Z25:AG25"/>
    <mergeCell ref="BL25:BM25"/>
    <mergeCell ref="BN25:BO25"/>
    <mergeCell ref="BP25:BQ25"/>
    <mergeCell ref="BU23:BV23"/>
    <mergeCell ref="B22:J22"/>
    <mergeCell ref="K22:M22"/>
    <mergeCell ref="N22:P22"/>
    <mergeCell ref="Q22:R22"/>
    <mergeCell ref="S22:T22"/>
    <mergeCell ref="U22:V22"/>
    <mergeCell ref="W22:AG22"/>
    <mergeCell ref="BS22:BT22"/>
    <mergeCell ref="AJ21:AQ22"/>
    <mergeCell ref="BL21:BM21"/>
    <mergeCell ref="BN21:BO21"/>
    <mergeCell ref="BP21:BQ21"/>
    <mergeCell ref="BS21:BT21"/>
    <mergeCell ref="B21:J21"/>
    <mergeCell ref="K21:M21"/>
    <mergeCell ref="N21:P21"/>
    <mergeCell ref="Q21:R21"/>
    <mergeCell ref="S21:T21"/>
    <mergeCell ref="U21:V21"/>
    <mergeCell ref="W21:AG21"/>
    <mergeCell ref="BW21:BX21"/>
    <mergeCell ref="BY21:BZ21"/>
    <mergeCell ref="BU21:BV21"/>
    <mergeCell ref="BR19:BS19"/>
    <mergeCell ref="B20:J20"/>
    <mergeCell ref="K20:M20"/>
    <mergeCell ref="N20:P20"/>
    <mergeCell ref="Q20:R20"/>
    <mergeCell ref="S20:T20"/>
    <mergeCell ref="U20:V20"/>
    <mergeCell ref="W20:AG20"/>
    <mergeCell ref="BK20:BQ20"/>
    <mergeCell ref="BS20:BZ20"/>
    <mergeCell ref="BN17:BO17"/>
    <mergeCell ref="BP17:BQ17"/>
    <mergeCell ref="B18:J18"/>
    <mergeCell ref="K18:M18"/>
    <mergeCell ref="N18:P18"/>
    <mergeCell ref="Q18:R18"/>
    <mergeCell ref="S18:T18"/>
    <mergeCell ref="U18:V18"/>
    <mergeCell ref="W18:AG18"/>
    <mergeCell ref="AJ18:AQ19"/>
    <mergeCell ref="BL18:BM18"/>
    <mergeCell ref="BN18:BO18"/>
    <mergeCell ref="BP18:BQ18"/>
    <mergeCell ref="B19:J19"/>
    <mergeCell ref="K19:M19"/>
    <mergeCell ref="N19:P19"/>
    <mergeCell ref="Q19:R19"/>
    <mergeCell ref="S19:T19"/>
    <mergeCell ref="U19:V19"/>
    <mergeCell ref="W19:AG19"/>
    <mergeCell ref="BL19:BM19"/>
    <mergeCell ref="BN19:BO19"/>
    <mergeCell ref="BP19:BQ19"/>
    <mergeCell ref="B17:J17"/>
    <mergeCell ref="BN16:BO16"/>
    <mergeCell ref="BP16:BQ16"/>
    <mergeCell ref="BS16:BT16"/>
    <mergeCell ref="BU16:BV16"/>
    <mergeCell ref="B16:J16"/>
    <mergeCell ref="K16:M16"/>
    <mergeCell ref="N16:P16"/>
    <mergeCell ref="Q16:R16"/>
    <mergeCell ref="S16:T16"/>
    <mergeCell ref="U16:V16"/>
    <mergeCell ref="K17:M17"/>
    <mergeCell ref="N17:P17"/>
    <mergeCell ref="Q17:R17"/>
    <mergeCell ref="S17:T17"/>
    <mergeCell ref="U17:V17"/>
    <mergeCell ref="W17:AG17"/>
    <mergeCell ref="BL17:BM17"/>
    <mergeCell ref="W16:AG16"/>
    <mergeCell ref="BL16:BM16"/>
    <mergeCell ref="BN15:BO15"/>
    <mergeCell ref="BP15:BQ15"/>
    <mergeCell ref="BS15:BT15"/>
    <mergeCell ref="BU15:BV15"/>
    <mergeCell ref="BW15:BX15"/>
    <mergeCell ref="BY15:BZ15"/>
    <mergeCell ref="BY14:BZ14"/>
    <mergeCell ref="B15:J15"/>
    <mergeCell ref="K15:M15"/>
    <mergeCell ref="N15:P15"/>
    <mergeCell ref="Q15:R15"/>
    <mergeCell ref="S15:T15"/>
    <mergeCell ref="U15:V15"/>
    <mergeCell ref="W15:AG15"/>
    <mergeCell ref="AJ15:AQ16"/>
    <mergeCell ref="BL15:BM15"/>
    <mergeCell ref="BL14:BM14"/>
    <mergeCell ref="BN14:BO14"/>
    <mergeCell ref="BP14:BQ14"/>
    <mergeCell ref="BS14:BT14"/>
    <mergeCell ref="BU14:BV14"/>
    <mergeCell ref="BW14:BX14"/>
    <mergeCell ref="BW16:BX16"/>
    <mergeCell ref="BY16:BZ16"/>
    <mergeCell ref="BK11:CC12"/>
    <mergeCell ref="AV12:AW13"/>
    <mergeCell ref="AY12:AZ13"/>
    <mergeCell ref="BB12:BC13"/>
    <mergeCell ref="BE12:BF13"/>
    <mergeCell ref="BK13:BQ13"/>
    <mergeCell ref="BS13:BZ13"/>
    <mergeCell ref="A9:AE10"/>
    <mergeCell ref="AV9:AW9"/>
    <mergeCell ref="AY9:AZ9"/>
    <mergeCell ref="AV10:AW10"/>
    <mergeCell ref="AY10:AZ10"/>
    <mergeCell ref="A11:AE14"/>
    <mergeCell ref="AJ11:AQ12"/>
    <mergeCell ref="AJ8:AQ10"/>
    <mergeCell ref="BS8:BT8"/>
    <mergeCell ref="BU8:BV8"/>
    <mergeCell ref="BW8:BX8"/>
    <mergeCell ref="BY8:BZ8"/>
    <mergeCell ref="A3:AE4"/>
    <mergeCell ref="AV4:BC7"/>
    <mergeCell ref="G5:Z5"/>
    <mergeCell ref="BL5:BM5"/>
    <mergeCell ref="BN5:BO5"/>
    <mergeCell ref="BP5:BQ5"/>
    <mergeCell ref="A6:AE7"/>
    <mergeCell ref="BL6:BM6"/>
    <mergeCell ref="BN6:BO6"/>
    <mergeCell ref="BP6:BQ6"/>
    <mergeCell ref="BS5:BZ5"/>
    <mergeCell ref="BS6:BT6"/>
    <mergeCell ref="BU6:BV6"/>
    <mergeCell ref="BW6:BX6"/>
    <mergeCell ref="BY6:BZ6"/>
    <mergeCell ref="BS7:BT7"/>
    <mergeCell ref="BU7:BV7"/>
    <mergeCell ref="BW7:BX7"/>
    <mergeCell ref="BY7:BZ7"/>
  </mergeCells>
  <conditionalFormatting sqref="G27:L27">
    <cfRule type="expression" dxfId="111" priority="111" stopIfTrue="1">
      <formula>$Z$27=2</formula>
    </cfRule>
    <cfRule type="expression" dxfId="110" priority="112" stopIfTrue="1">
      <formula>$Z$27&lt;2</formula>
    </cfRule>
  </conditionalFormatting>
  <conditionalFormatting sqref="N27:S27">
    <cfRule type="expression" dxfId="109" priority="109" stopIfTrue="1">
      <formula>$AG$27=2</formula>
    </cfRule>
    <cfRule type="expression" dxfId="108" priority="110" stopIfTrue="1">
      <formula>$AG$27&lt;2</formula>
    </cfRule>
  </conditionalFormatting>
  <conditionalFormatting sqref="G28:L28">
    <cfRule type="expression" dxfId="107" priority="107" stopIfTrue="1">
      <formula>$AA$28=2</formula>
    </cfRule>
    <cfRule type="expression" dxfId="106" priority="108" stopIfTrue="1">
      <formula>$AA$28&lt;2</formula>
    </cfRule>
  </conditionalFormatting>
  <conditionalFormatting sqref="N28:S28">
    <cfRule type="expression" dxfId="105" priority="105" stopIfTrue="1">
      <formula>$AF$28=2</formula>
    </cfRule>
    <cfRule type="expression" dxfId="104" priority="106" stopIfTrue="1">
      <formula>$AF$28&lt;2</formula>
    </cfRule>
  </conditionalFormatting>
  <conditionalFormatting sqref="G29:L29">
    <cfRule type="expression" dxfId="103" priority="103" stopIfTrue="1">
      <formula>$AB$29=2</formula>
    </cfRule>
    <cfRule type="expression" dxfId="102" priority="104" stopIfTrue="1">
      <formula>$AB$29&lt;2</formula>
    </cfRule>
  </conditionalFormatting>
  <conditionalFormatting sqref="N29:S29">
    <cfRule type="expression" dxfId="101" priority="101" stopIfTrue="1">
      <formula>$AE$29=2</formula>
    </cfRule>
    <cfRule type="expression" dxfId="100" priority="102" stopIfTrue="1">
      <formula>$AE$29&lt;2</formula>
    </cfRule>
  </conditionalFormatting>
  <conditionalFormatting sqref="G30:L30">
    <cfRule type="expression" dxfId="99" priority="99" stopIfTrue="1">
      <formula>$AC$30=2</formula>
    </cfRule>
    <cfRule type="expression" dxfId="98" priority="100" stopIfTrue="1">
      <formula>$AC$30&lt;2</formula>
    </cfRule>
  </conditionalFormatting>
  <conditionalFormatting sqref="N30:S30">
    <cfRule type="expression" dxfId="97" priority="97" stopIfTrue="1">
      <formula>$AD$30=2</formula>
    </cfRule>
    <cfRule type="expression" dxfId="96" priority="98" stopIfTrue="1">
      <formula>$AD$30&lt;2</formula>
    </cfRule>
  </conditionalFormatting>
  <conditionalFormatting sqref="G31:L31">
    <cfRule type="expression" dxfId="95" priority="95" stopIfTrue="1">
      <formula>$Z$31=2</formula>
    </cfRule>
    <cfRule type="expression" dxfId="94" priority="96" stopIfTrue="1">
      <formula>$Z$31&lt;2</formula>
    </cfRule>
  </conditionalFormatting>
  <conditionalFormatting sqref="N31:S31">
    <cfRule type="expression" dxfId="93" priority="93" stopIfTrue="1">
      <formula>$AF$31=2</formula>
    </cfRule>
    <cfRule type="expression" dxfId="92" priority="94" stopIfTrue="1">
      <formula>$AF$31&lt;2</formula>
    </cfRule>
  </conditionalFormatting>
  <conditionalFormatting sqref="G32:L32">
    <cfRule type="expression" dxfId="91" priority="91" stopIfTrue="1">
      <formula>$AE$32=2</formula>
    </cfRule>
    <cfRule type="expression" dxfId="90" priority="92" stopIfTrue="1">
      <formula>$AE$32&lt;2</formula>
    </cfRule>
  </conditionalFormatting>
  <conditionalFormatting sqref="N32:S32">
    <cfRule type="expression" dxfId="89" priority="89" stopIfTrue="1">
      <formula>$AG$32=2</formula>
    </cfRule>
    <cfRule type="expression" dxfId="88" priority="90" stopIfTrue="1">
      <formula>$AG$32&lt;2</formula>
    </cfRule>
  </conditionalFormatting>
  <conditionalFormatting sqref="G33:L33">
    <cfRule type="expression" dxfId="87" priority="87" stopIfTrue="1">
      <formula>$AA$33=2</formula>
    </cfRule>
    <cfRule type="expression" dxfId="86" priority="88" stopIfTrue="1">
      <formula>$AA$33&lt;2</formula>
    </cfRule>
  </conditionalFormatting>
  <conditionalFormatting sqref="N33:S33">
    <cfRule type="expression" dxfId="85" priority="85" stopIfTrue="1">
      <formula>$AD$33=2</formula>
    </cfRule>
    <cfRule type="expression" dxfId="84" priority="86" stopIfTrue="1">
      <formula>$AD$33&lt;2</formula>
    </cfRule>
  </conditionalFormatting>
  <conditionalFormatting sqref="G34:L34">
    <cfRule type="expression" dxfId="83" priority="83" stopIfTrue="1">
      <formula>$AB$34=2</formula>
    </cfRule>
    <cfRule type="expression" dxfId="82" priority="84" stopIfTrue="1">
      <formula>$AB$34&lt;2</formula>
    </cfRule>
  </conditionalFormatting>
  <conditionalFormatting sqref="N34:S34">
    <cfRule type="expression" dxfId="81" priority="81" stopIfTrue="1">
      <formula>$AC$34=2</formula>
    </cfRule>
    <cfRule type="expression" dxfId="80" priority="82" stopIfTrue="1">
      <formula>$AC$34&lt;2</formula>
    </cfRule>
  </conditionalFormatting>
  <conditionalFormatting sqref="G35:L35">
    <cfRule type="expression" dxfId="79" priority="79" stopIfTrue="1">
      <formula>$Z$35=2</formula>
    </cfRule>
    <cfRule type="expression" dxfId="78" priority="80" stopIfTrue="1">
      <formula>$Z$35&lt;2</formula>
    </cfRule>
  </conditionalFormatting>
  <conditionalFormatting sqref="N35:S35">
    <cfRule type="expression" dxfId="77" priority="77" stopIfTrue="1">
      <formula>$AE$35=2</formula>
    </cfRule>
    <cfRule type="expression" dxfId="76" priority="78" stopIfTrue="1">
      <formula>$AE$35&lt;2</formula>
    </cfRule>
  </conditionalFormatting>
  <conditionalFormatting sqref="G36:L36">
    <cfRule type="expression" dxfId="75" priority="75" stopIfTrue="1">
      <formula>$AD$36=2</formula>
    </cfRule>
    <cfRule type="expression" dxfId="74" priority="76" stopIfTrue="1">
      <formula>$AD$36&lt;2</formula>
    </cfRule>
  </conditionalFormatting>
  <conditionalFormatting sqref="N36:S36">
    <cfRule type="expression" dxfId="73" priority="73" stopIfTrue="1">
      <formula>$AF$36=2</formula>
    </cfRule>
    <cfRule type="expression" dxfId="72" priority="74" stopIfTrue="1">
      <formula>$AF$36&lt;2</formula>
    </cfRule>
  </conditionalFormatting>
  <conditionalFormatting sqref="G37:L37">
    <cfRule type="expression" dxfId="71" priority="71" stopIfTrue="1">
      <formula>$AC$37=2</formula>
    </cfRule>
    <cfRule type="expression" dxfId="70" priority="72" stopIfTrue="1">
      <formula>$AC$37&lt;2</formula>
    </cfRule>
  </conditionalFormatting>
  <conditionalFormatting sqref="N37:S37">
    <cfRule type="expression" dxfId="69" priority="69" stopIfTrue="1">
      <formula>$AG$37=2</formula>
    </cfRule>
    <cfRule type="expression" dxfId="68" priority="70" stopIfTrue="1">
      <formula>$AG$37&lt;2</formula>
    </cfRule>
  </conditionalFormatting>
  <conditionalFormatting sqref="G38:L38">
    <cfRule type="expression" dxfId="67" priority="67" stopIfTrue="1">
      <formula>$AA$38=2</formula>
    </cfRule>
    <cfRule type="expression" dxfId="66" priority="68" stopIfTrue="1">
      <formula>$AA$38&lt;2</formula>
    </cfRule>
  </conditionalFormatting>
  <conditionalFormatting sqref="N38:S38">
    <cfRule type="expression" dxfId="65" priority="65" stopIfTrue="1">
      <formula>$AB$38=2</formula>
    </cfRule>
    <cfRule type="expression" dxfId="64" priority="66" stopIfTrue="1">
      <formula>$AB$38&lt;2</formula>
    </cfRule>
  </conditionalFormatting>
  <conditionalFormatting sqref="G39:L39">
    <cfRule type="expression" dxfId="63" priority="63" stopIfTrue="1">
      <formula>$Z$39=2</formula>
    </cfRule>
    <cfRule type="expression" dxfId="62" priority="64" stopIfTrue="1">
      <formula>$Z$39&lt;2</formula>
    </cfRule>
  </conditionalFormatting>
  <conditionalFormatting sqref="N39:S39">
    <cfRule type="expression" dxfId="61" priority="61" stopIfTrue="1">
      <formula>$AD$39=2</formula>
    </cfRule>
    <cfRule type="expression" dxfId="60" priority="62" stopIfTrue="1">
      <formula>$AD$39&lt;2</formula>
    </cfRule>
  </conditionalFormatting>
  <conditionalFormatting sqref="G40:L40">
    <cfRule type="expression" dxfId="59" priority="59" stopIfTrue="1">
      <formula>$AC$40=2</formula>
    </cfRule>
    <cfRule type="expression" dxfId="58" priority="60" stopIfTrue="1">
      <formula>$AC$40&lt;2</formula>
    </cfRule>
  </conditionalFormatting>
  <conditionalFormatting sqref="N40:S40">
    <cfRule type="expression" dxfId="57" priority="57" stopIfTrue="1">
      <formula>$AE$40=2</formula>
    </cfRule>
    <cfRule type="expression" dxfId="56" priority="58" stopIfTrue="1">
      <formula>$AE$40&lt;2</formula>
    </cfRule>
  </conditionalFormatting>
  <conditionalFormatting sqref="G41:L41">
    <cfRule type="expression" dxfId="55" priority="55" stopIfTrue="1">
      <formula>$AB$41=2</formula>
    </cfRule>
    <cfRule type="expression" dxfId="54" priority="56" stopIfTrue="1">
      <formula>$AB$41&lt;2</formula>
    </cfRule>
  </conditionalFormatting>
  <conditionalFormatting sqref="N41:S41">
    <cfRule type="expression" dxfId="53" priority="53" stopIfTrue="1">
      <formula>$AF$41=2</formula>
    </cfRule>
    <cfRule type="expression" dxfId="52" priority="54" stopIfTrue="1">
      <formula>$AF$41&lt;2</formula>
    </cfRule>
  </conditionalFormatting>
  <conditionalFormatting sqref="G42:L42">
    <cfRule type="expression" dxfId="51" priority="51" stopIfTrue="1">
      <formula>$AA$42=2</formula>
    </cfRule>
    <cfRule type="expression" dxfId="50" priority="52" stopIfTrue="1">
      <formula>$AA$42&lt;2</formula>
    </cfRule>
  </conditionalFormatting>
  <conditionalFormatting sqref="N42:S42">
    <cfRule type="expression" dxfId="49" priority="49" stopIfTrue="1">
      <formula>$AG$42=2</formula>
    </cfRule>
    <cfRule type="expression" dxfId="48" priority="50" stopIfTrue="1">
      <formula>$AG$42&lt;2</formula>
    </cfRule>
  </conditionalFormatting>
  <conditionalFormatting sqref="G43:L43">
    <cfRule type="expression" dxfId="47" priority="47" stopIfTrue="1">
      <formula>$Z$43=2</formula>
    </cfRule>
    <cfRule type="expression" dxfId="46" priority="48" stopIfTrue="1">
      <formula>$Z$43&lt;2</formula>
    </cfRule>
  </conditionalFormatting>
  <conditionalFormatting sqref="N43:S43">
    <cfRule type="expression" dxfId="45" priority="45" stopIfTrue="1">
      <formula>$AC$43=2</formula>
    </cfRule>
    <cfRule type="expression" dxfId="44" priority="46" stopIfTrue="1">
      <formula>$AC$43&lt;2</formula>
    </cfRule>
  </conditionalFormatting>
  <conditionalFormatting sqref="G44:L44">
    <cfRule type="expression" dxfId="43" priority="43" stopIfTrue="1">
      <formula>$AB$44=2</formula>
    </cfRule>
    <cfRule type="expression" dxfId="42" priority="44" stopIfTrue="1">
      <formula>$AB$44&lt;2</formula>
    </cfRule>
  </conditionalFormatting>
  <conditionalFormatting sqref="N44:S44">
    <cfRule type="expression" dxfId="41" priority="41" stopIfTrue="1">
      <formula>$AD$44=2</formula>
    </cfRule>
    <cfRule type="expression" dxfId="40" priority="42" stopIfTrue="1">
      <formula>$AD$44&lt;2</formula>
    </cfRule>
  </conditionalFormatting>
  <conditionalFormatting sqref="G45:L45">
    <cfRule type="expression" dxfId="39" priority="39" stopIfTrue="1">
      <formula>$AA$45=2</formula>
    </cfRule>
    <cfRule type="expression" dxfId="38" priority="40" stopIfTrue="1">
      <formula>$AA$45&lt;2</formula>
    </cfRule>
  </conditionalFormatting>
  <conditionalFormatting sqref="N45:S45">
    <cfRule type="expression" dxfId="37" priority="37" stopIfTrue="1">
      <formula>$AE$45=2</formula>
    </cfRule>
    <cfRule type="expression" dxfId="36" priority="38" stopIfTrue="1">
      <formula>$AE$45&lt;2</formula>
    </cfRule>
  </conditionalFormatting>
  <conditionalFormatting sqref="G46:L46">
    <cfRule type="expression" dxfId="35" priority="35" stopIfTrue="1">
      <formula>$AG$46=2</formula>
    </cfRule>
    <cfRule type="expression" dxfId="34" priority="36" stopIfTrue="1">
      <formula>$AF$46&lt;2</formula>
    </cfRule>
  </conditionalFormatting>
  <conditionalFormatting sqref="N46:S46">
    <cfRule type="expression" dxfId="33" priority="33" stopIfTrue="1">
      <formula>$AG$46=2</formula>
    </cfRule>
    <cfRule type="expression" dxfId="32" priority="34" stopIfTrue="1">
      <formula>$AG$46&lt;2</formula>
    </cfRule>
  </conditionalFormatting>
  <conditionalFormatting sqref="G47:L47">
    <cfRule type="expression" dxfId="31" priority="31" stopIfTrue="1">
      <formula>$Z$47=2</formula>
    </cfRule>
    <cfRule type="expression" dxfId="30" priority="32" stopIfTrue="1">
      <formula>$Z$47&lt;2</formula>
    </cfRule>
  </conditionalFormatting>
  <conditionalFormatting sqref="N47:S47">
    <cfRule type="expression" dxfId="29" priority="29" stopIfTrue="1">
      <formula>$AB$47=2</formula>
    </cfRule>
    <cfRule type="expression" dxfId="28" priority="30" stopIfTrue="1">
      <formula>$AB$47&lt;2</formula>
    </cfRule>
  </conditionalFormatting>
  <conditionalFormatting sqref="G48:L48">
    <cfRule type="expression" dxfId="27" priority="27" stopIfTrue="1">
      <formula>$AA$48=2</formula>
    </cfRule>
    <cfRule type="expression" dxfId="26" priority="28" stopIfTrue="1">
      <formula>$AA$48&lt;2</formula>
    </cfRule>
  </conditionalFormatting>
  <conditionalFormatting sqref="N48:S48">
    <cfRule type="expression" dxfId="25" priority="25" stopIfTrue="1">
      <formula>$AC$48=2</formula>
    </cfRule>
    <cfRule type="expression" dxfId="24" priority="26" stopIfTrue="1">
      <formula>$AC$48&lt;2</formula>
    </cfRule>
  </conditionalFormatting>
  <conditionalFormatting sqref="G49:L49">
    <cfRule type="expression" dxfId="23" priority="23" stopIfTrue="1">
      <formula>$AD$49=2</formula>
    </cfRule>
    <cfRule type="expression" dxfId="22" priority="24" stopIfTrue="1">
      <formula>$AD$49&lt;2</formula>
    </cfRule>
  </conditionalFormatting>
  <conditionalFormatting sqref="N49:S49">
    <cfRule type="expression" dxfId="21" priority="21" stopIfTrue="1">
      <formula>$AG$49=2</formula>
    </cfRule>
    <cfRule type="expression" dxfId="20" priority="22" stopIfTrue="1">
      <formula>$AG$49&lt;2</formula>
    </cfRule>
  </conditionalFormatting>
  <conditionalFormatting sqref="G50:L50">
    <cfRule type="expression" dxfId="19" priority="19" stopIfTrue="1">
      <formula>$AE$50=2</formula>
    </cfRule>
    <cfRule type="expression" dxfId="18" priority="20" stopIfTrue="1">
      <formula>$AE$50&lt;2</formula>
    </cfRule>
  </conditionalFormatting>
  <conditionalFormatting sqref="N50:S50">
    <cfRule type="expression" dxfId="17" priority="17" stopIfTrue="1">
      <formula>$AF$50=2</formula>
    </cfRule>
    <cfRule type="expression" dxfId="16" priority="18" stopIfTrue="1">
      <formula>$AF$50&lt;2</formula>
    </cfRule>
  </conditionalFormatting>
  <conditionalFormatting sqref="G51:L51">
    <cfRule type="expression" dxfId="15" priority="15" stopIfTrue="1">
      <formula>$Z$51=2</formula>
    </cfRule>
    <cfRule type="expression" dxfId="14" priority="16" stopIfTrue="1">
      <formula>$Z$51&lt;2</formula>
    </cfRule>
  </conditionalFormatting>
  <conditionalFormatting sqref="N51:S51">
    <cfRule type="expression" dxfId="13" priority="13" stopIfTrue="1">
      <formula>$AA$51=2</formula>
    </cfRule>
    <cfRule type="expression" dxfId="12" priority="14" stopIfTrue="1">
      <formula>$AA$51&lt;2</formula>
    </cfRule>
  </conditionalFormatting>
  <conditionalFormatting sqref="G52:L52">
    <cfRule type="expression" dxfId="11" priority="11" stopIfTrue="1">
      <formula>$AB$52=2</formula>
    </cfRule>
    <cfRule type="expression" dxfId="10" priority="12" stopIfTrue="1">
      <formula>$AB$52&lt;2</formula>
    </cfRule>
  </conditionalFormatting>
  <conditionalFormatting sqref="N52:S52">
    <cfRule type="expression" dxfId="9" priority="9" stopIfTrue="1">
      <formula>$AG$52=2</formula>
    </cfRule>
    <cfRule type="expression" dxfId="8" priority="10" stopIfTrue="1">
      <formula>$AG$52&lt;2</formula>
    </cfRule>
  </conditionalFormatting>
  <conditionalFormatting sqref="G53:L53">
    <cfRule type="expression" dxfId="7" priority="7" stopIfTrue="1">
      <formula>$AC$53=2</formula>
    </cfRule>
    <cfRule type="expression" dxfId="6" priority="8" stopIfTrue="1">
      <formula>$AC$53&lt;2</formula>
    </cfRule>
  </conditionalFormatting>
  <conditionalFormatting sqref="N53:S53">
    <cfRule type="expression" dxfId="5" priority="5" stopIfTrue="1">
      <formula>$AF$53=2</formula>
    </cfRule>
    <cfRule type="expression" dxfId="4" priority="6" stopIfTrue="1">
      <formula>$AF$53&lt;2</formula>
    </cfRule>
  </conditionalFormatting>
  <conditionalFormatting sqref="G54:L54">
    <cfRule type="expression" dxfId="3" priority="3" stopIfTrue="1">
      <formula>$AD$54=2</formula>
    </cfRule>
    <cfRule type="expression" dxfId="2" priority="4" stopIfTrue="1">
      <formula>$AD$54&lt;2</formula>
    </cfRule>
  </conditionalFormatting>
  <conditionalFormatting sqref="N54:S54">
    <cfRule type="expression" dxfId="1" priority="1" stopIfTrue="1">
      <formula>$AE$54=2</formula>
    </cfRule>
    <cfRule type="expression" dxfId="0" priority="2" stopIfTrue="1">
      <formula>$AE$54&lt;2</formula>
    </cfRule>
  </conditionalFormatting>
  <printOptions horizontalCentered="1" verticalCentered="1"/>
  <pageMargins left="0.19685039370078741" right="0.19685039370078741" top="0.15748031496062992" bottom="0.15748031496062992" header="0.31496062992125984" footer="0.31496062992125984"/>
  <pageSetup paperSize="9" scale="61" fitToWidth="61"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FFFF00"/>
  </sheetPr>
  <dimension ref="A1:S62"/>
  <sheetViews>
    <sheetView showGridLines="0" zoomScale="75" zoomScaleNormal="75" workbookViewId="0">
      <selection activeCell="C48" sqref="C48"/>
    </sheetView>
  </sheetViews>
  <sheetFormatPr baseColWidth="10" defaultColWidth="11" defaultRowHeight="15.75" x14ac:dyDescent="0.25"/>
  <cols>
    <col min="1" max="2" width="5" style="1" customWidth="1"/>
    <col min="3" max="3" width="5.875" style="1" customWidth="1"/>
    <col min="4" max="5" width="31.125" style="1" customWidth="1"/>
    <col min="6" max="7" width="7.625" style="1" customWidth="1"/>
    <col min="8" max="8" width="5.625" style="1" customWidth="1"/>
    <col min="9" max="9" width="5" style="1" customWidth="1"/>
    <col min="10" max="10" width="1.625" style="1" customWidth="1"/>
    <col min="11" max="16" width="5" style="1" customWidth="1"/>
    <col min="17" max="17" width="1.625" style="1" customWidth="1"/>
    <col min="18" max="19" width="10" style="1" customWidth="1"/>
    <col min="20" max="16384" width="11" style="1"/>
  </cols>
  <sheetData>
    <row r="1" spans="1:19" s="19" customFormat="1" ht="15" customHeight="1" x14ac:dyDescent="0.25">
      <c r="A1" s="134"/>
      <c r="B1" s="134"/>
      <c r="D1" s="218" t="str">
        <f>"  "&amp;Prépa!$C$1</f>
        <v xml:space="preserve">  FEDERATION FRANCAISE</v>
      </c>
      <c r="F1" s="147"/>
      <c r="G1" s="438" t="str">
        <f>IF(Prépa!$O$92&lt;&gt;0,"Saison "&amp;Prépa!$O$92,"")</f>
        <v>Saison 2017 - 2018</v>
      </c>
      <c r="H1" s="217"/>
      <c r="K1" s="135"/>
      <c r="L1" s="136"/>
      <c r="M1" s="137"/>
      <c r="N1" s="136"/>
      <c r="O1" s="135"/>
      <c r="P1" s="136"/>
      <c r="Q1" s="137"/>
      <c r="R1" s="138"/>
      <c r="S1" s="139"/>
    </row>
    <row r="2" spans="1:19" s="19" customFormat="1" ht="15" customHeight="1" x14ac:dyDescent="0.2">
      <c r="D2" s="218" t="str">
        <f>"  "&amp;Prépa!$C$2</f>
        <v xml:space="preserve">  HANDISPORT</v>
      </c>
      <c r="F2" s="147"/>
      <c r="G2" s="438" t="str">
        <f>IF(Prépa!$O$79&lt;&gt;0,Prépa!$O$79,"")</f>
        <v>2ème Tour</v>
      </c>
      <c r="H2" s="133"/>
      <c r="K2" s="140"/>
      <c r="L2" s="141"/>
      <c r="M2" s="140"/>
      <c r="N2" s="141"/>
      <c r="O2" s="140"/>
      <c r="P2" s="141"/>
      <c r="Q2" s="142"/>
      <c r="R2" s="138"/>
      <c r="S2" s="143"/>
    </row>
    <row r="3" spans="1:19" s="19" customFormat="1" ht="15" customHeight="1" x14ac:dyDescent="0.2">
      <c r="F3" s="147"/>
      <c r="K3" s="144"/>
      <c r="L3" s="128"/>
      <c r="M3" s="144"/>
      <c r="N3" s="128"/>
      <c r="O3" s="144"/>
      <c r="P3" s="128"/>
      <c r="Q3" s="145"/>
      <c r="R3" s="138"/>
      <c r="S3" s="146"/>
    </row>
    <row r="4" spans="1:19" s="19" customFormat="1" ht="15" customHeight="1" x14ac:dyDescent="0.2">
      <c r="B4" s="686" t="str">
        <f>IF(Prépa!$D$14&lt;&gt;0,Prépa!$D$14,"")&amp;IF(Prépa!$K$110&lt;&gt;0," - "&amp;Prépa!$K$110,"")</f>
        <v>TOURS - 10 Fevrier 2018</v>
      </c>
      <c r="C4" s="686"/>
      <c r="D4" s="686"/>
      <c r="E4" s="686"/>
      <c r="F4" s="686"/>
      <c r="G4" s="686"/>
      <c r="K4" s="144"/>
      <c r="L4" s="128"/>
      <c r="M4" s="144"/>
      <c r="N4" s="128"/>
      <c r="O4" s="144"/>
      <c r="P4" s="128"/>
      <c r="Q4" s="145"/>
      <c r="R4" s="138"/>
      <c r="S4" s="146"/>
    </row>
    <row r="5" spans="1:19" s="19" customFormat="1" ht="15" customHeight="1" x14ac:dyDescent="0.2">
      <c r="B5" s="686"/>
      <c r="C5" s="686"/>
      <c r="D5" s="686"/>
      <c r="E5" s="686"/>
      <c r="F5" s="686"/>
      <c r="G5" s="686"/>
      <c r="K5" s="144"/>
      <c r="L5" s="128"/>
      <c r="M5" s="144"/>
      <c r="N5" s="128"/>
      <c r="O5" s="144"/>
      <c r="P5" s="128"/>
      <c r="Q5" s="145"/>
      <c r="R5" s="138"/>
      <c r="S5" s="146"/>
    </row>
    <row r="6" spans="1:19" s="19" customFormat="1" ht="15" customHeight="1" x14ac:dyDescent="0.2">
      <c r="B6" s="685" t="str">
        <f>IF(Prépa!$O$10&lt;&gt;0,Prépa!$O$10,"")</f>
        <v>Critérium Fédéral</v>
      </c>
      <c r="C6" s="685"/>
      <c r="D6" s="685"/>
      <c r="E6" s="685"/>
      <c r="F6" s="685"/>
      <c r="G6" s="685"/>
      <c r="K6" s="144"/>
      <c r="L6" s="128"/>
      <c r="M6" s="144"/>
      <c r="N6" s="128"/>
      <c r="O6" s="144"/>
      <c r="P6" s="128"/>
      <c r="Q6" s="145"/>
      <c r="R6" s="138"/>
      <c r="S6" s="146"/>
    </row>
    <row r="7" spans="1:19" s="19" customFormat="1" ht="15" customHeight="1" x14ac:dyDescent="0.2">
      <c r="B7" s="685"/>
      <c r="C7" s="685"/>
      <c r="D7" s="685"/>
      <c r="E7" s="685"/>
      <c r="F7" s="685"/>
      <c r="G7" s="685"/>
      <c r="K7" s="144"/>
      <c r="L7" s="128"/>
      <c r="M7" s="144"/>
      <c r="N7" s="128"/>
      <c r="O7" s="144"/>
      <c r="P7" s="128"/>
      <c r="Q7" s="145"/>
      <c r="R7" s="138"/>
      <c r="S7" s="146"/>
    </row>
    <row r="8" spans="1:19" s="19" customFormat="1" ht="15" customHeight="1" x14ac:dyDescent="0.2">
      <c r="B8" s="685"/>
      <c r="C8" s="685"/>
      <c r="D8" s="685"/>
      <c r="E8" s="685"/>
      <c r="F8" s="685"/>
      <c r="G8" s="685"/>
      <c r="K8" s="144"/>
      <c r="L8" s="128"/>
      <c r="M8" s="144"/>
      <c r="N8" s="128"/>
      <c r="O8" s="144"/>
      <c r="P8" s="128"/>
      <c r="Q8" s="145"/>
      <c r="R8" s="138"/>
      <c r="S8" s="146"/>
    </row>
    <row r="9" spans="1:19" s="19" customFormat="1" ht="15" customHeight="1" x14ac:dyDescent="0.2">
      <c r="B9" s="685"/>
      <c r="C9" s="685"/>
      <c r="D9" s="685"/>
      <c r="E9" s="685"/>
      <c r="F9" s="685"/>
      <c r="G9" s="685"/>
      <c r="H9" s="148"/>
      <c r="I9" s="131"/>
      <c r="J9" s="131"/>
      <c r="K9" s="144"/>
      <c r="L9" s="128"/>
      <c r="M9" s="144"/>
      <c r="N9" s="128"/>
      <c r="O9" s="144"/>
      <c r="P9" s="128"/>
      <c r="Q9" s="145"/>
      <c r="R9" s="138"/>
      <c r="S9" s="146"/>
    </row>
    <row r="10" spans="1:19" s="19" customFormat="1" ht="15" customHeight="1" x14ac:dyDescent="0.2">
      <c r="A10" s="149"/>
      <c r="B10" s="148"/>
      <c r="C10" s="148"/>
      <c r="D10" s="449"/>
      <c r="E10" s="450"/>
      <c r="F10" s="451"/>
      <c r="G10" s="451"/>
      <c r="H10" s="148"/>
      <c r="I10" s="131"/>
      <c r="J10" s="131"/>
      <c r="K10" s="144"/>
      <c r="L10" s="128"/>
      <c r="M10" s="144"/>
      <c r="N10" s="128"/>
      <c r="O10" s="144"/>
      <c r="P10" s="128"/>
      <c r="Q10" s="145"/>
      <c r="R10" s="138"/>
      <c r="S10" s="146"/>
    </row>
    <row r="11" spans="1:19" s="19" customFormat="1" ht="15" customHeight="1" x14ac:dyDescent="0.2">
      <c r="B11" s="689" t="str">
        <f>IF(AND(Prépa!$O$72&lt;&gt;"",Prépa!$O$50&lt;&gt;0),Prépa!$O$72&amp;" - Région "&amp;Prépa!$O$50,IF(Prépa!$O$72&lt;&gt;"",Prépa!$O$72,""))</f>
        <v>OPEN Assis - Région Bourgogne - Franche-Comté</v>
      </c>
      <c r="C11" s="690"/>
      <c r="D11" s="690"/>
      <c r="E11" s="690"/>
      <c r="F11" s="690"/>
      <c r="G11" s="690"/>
      <c r="H11" s="150"/>
      <c r="I11" s="151"/>
      <c r="J11" s="151"/>
      <c r="K11" s="144"/>
      <c r="L11" s="128"/>
      <c r="M11" s="144"/>
      <c r="N11" s="128"/>
      <c r="O11" s="144"/>
      <c r="P11" s="128"/>
      <c r="Q11" s="145"/>
      <c r="R11" s="138"/>
      <c r="S11" s="146"/>
    </row>
    <row r="12" spans="1:19" s="19" customFormat="1" ht="15" customHeight="1" x14ac:dyDescent="0.2">
      <c r="A12" s="151"/>
      <c r="B12" s="690"/>
      <c r="C12" s="690"/>
      <c r="D12" s="690"/>
      <c r="E12" s="690"/>
      <c r="F12" s="690"/>
      <c r="G12" s="690"/>
      <c r="H12" s="150"/>
      <c r="I12" s="151"/>
      <c r="J12" s="151"/>
      <c r="K12" s="144"/>
      <c r="L12" s="128"/>
      <c r="M12" s="144"/>
      <c r="N12" s="128"/>
      <c r="O12" s="144"/>
      <c r="P12" s="128"/>
      <c r="Q12" s="145"/>
      <c r="R12" s="138"/>
      <c r="S12" s="146"/>
    </row>
    <row r="13" spans="1:19" s="19" customFormat="1" ht="15" customHeight="1" x14ac:dyDescent="0.2">
      <c r="A13" s="151"/>
      <c r="H13" s="150"/>
      <c r="I13" s="151"/>
      <c r="J13" s="151"/>
      <c r="K13" s="144"/>
      <c r="L13" s="128"/>
      <c r="M13" s="144"/>
      <c r="N13" s="128"/>
      <c r="O13" s="144"/>
      <c r="P13" s="128"/>
      <c r="Q13" s="145"/>
      <c r="R13" s="138"/>
      <c r="S13" s="146"/>
    </row>
    <row r="14" spans="1:19" s="19" customFormat="1" ht="15" customHeight="1" x14ac:dyDescent="0.2">
      <c r="B14" s="503" t="str">
        <f>IF(Prépa!$O$29&lt;&gt;""," Résultats "&amp;Prépa!$O$29,"")</f>
        <v xml:space="preserve"> Résultats Nat 2A Nord</v>
      </c>
      <c r="C14" s="503"/>
      <c r="D14" s="503"/>
      <c r="E14" s="503"/>
      <c r="F14" s="503"/>
      <c r="G14" s="503"/>
      <c r="K14" s="144"/>
      <c r="L14" s="128"/>
      <c r="M14" s="144"/>
      <c r="N14" s="128"/>
      <c r="O14" s="144"/>
      <c r="P14" s="128"/>
      <c r="Q14" s="145"/>
      <c r="R14" s="138"/>
      <c r="S14" s="146"/>
    </row>
    <row r="15" spans="1:19" s="19" customFormat="1" ht="15" customHeight="1" x14ac:dyDescent="0.2">
      <c r="B15" s="503"/>
      <c r="C15" s="503"/>
      <c r="D15" s="503"/>
      <c r="E15" s="503"/>
      <c r="F15" s="503"/>
      <c r="G15" s="503"/>
      <c r="K15" s="144"/>
      <c r="L15" s="128"/>
      <c r="M15" s="144"/>
      <c r="N15" s="128"/>
      <c r="O15" s="144"/>
      <c r="P15" s="128"/>
      <c r="Q15" s="145"/>
      <c r="R15" s="138"/>
      <c r="S15" s="146"/>
    </row>
    <row r="16" spans="1:19" s="19" customFormat="1" ht="15" customHeight="1" x14ac:dyDescent="0.2">
      <c r="B16" s="503"/>
      <c r="C16" s="503"/>
      <c r="D16" s="503"/>
      <c r="E16" s="503"/>
      <c r="F16" s="503"/>
      <c r="G16" s="503"/>
      <c r="K16" s="144"/>
      <c r="L16" s="128"/>
      <c r="M16" s="144"/>
      <c r="N16" s="128"/>
      <c r="O16" s="144"/>
      <c r="P16" s="128"/>
      <c r="Q16" s="145"/>
      <c r="R16" s="138"/>
      <c r="S16" s="146"/>
    </row>
    <row r="17" spans="2:19" s="19" customFormat="1" ht="15" customHeight="1" thickBot="1" x14ac:dyDescent="0.25">
      <c r="H17" s="154"/>
      <c r="K17" s="155"/>
      <c r="L17" s="156"/>
      <c r="M17" s="155"/>
      <c r="N17" s="156"/>
      <c r="O17" s="155"/>
      <c r="P17" s="156"/>
      <c r="Q17" s="157"/>
      <c r="R17" s="138"/>
      <c r="S17" s="146"/>
    </row>
    <row r="18" spans="2:19" s="19" customFormat="1" ht="15" customHeight="1" thickTop="1" x14ac:dyDescent="0.2">
      <c r="B18" s="152"/>
      <c r="C18" s="153" t="s">
        <v>137</v>
      </c>
      <c r="D18" s="153" t="s">
        <v>161</v>
      </c>
      <c r="E18" s="153" t="s">
        <v>162</v>
      </c>
      <c r="F18" s="153" t="s">
        <v>213</v>
      </c>
      <c r="G18" s="153" t="s">
        <v>214</v>
      </c>
      <c r="J18" s="122"/>
      <c r="K18" s="126"/>
      <c r="L18" s="126"/>
      <c r="M18" s="126"/>
      <c r="N18" s="126"/>
      <c r="O18" s="126"/>
      <c r="P18" s="126"/>
      <c r="Q18" s="124"/>
      <c r="R18" s="138"/>
      <c r="S18" s="146"/>
    </row>
    <row r="19" spans="2:19" s="19" customFormat="1" ht="15" customHeight="1" x14ac:dyDescent="0.2">
      <c r="D19" s="158"/>
      <c r="E19" s="158"/>
      <c r="F19" s="147"/>
      <c r="G19" s="147"/>
      <c r="J19" s="123"/>
      <c r="K19" s="691" t="s">
        <v>98</v>
      </c>
      <c r="L19" s="691"/>
      <c r="M19" s="691"/>
      <c r="N19" s="691"/>
      <c r="O19" s="691"/>
      <c r="P19" s="691"/>
      <c r="Q19" s="125"/>
      <c r="R19" s="138"/>
      <c r="S19" s="146"/>
    </row>
    <row r="20" spans="2:19" s="19" customFormat="1" ht="15" customHeight="1" x14ac:dyDescent="0.2">
      <c r="B20" s="159">
        <v>1</v>
      </c>
      <c r="C20" s="160">
        <f>IF('GROUPE A'!$C$60&lt;&gt;"",'GROUPE A'!$C$60,"")</f>
        <v>6</v>
      </c>
      <c r="D20" s="161" t="str">
        <f>IF(C20&lt;&gt;"",VLOOKUP(C20,Liste!$C$17:$I$24,3,FALSE),"")</f>
        <v>PIERROT Tristan</v>
      </c>
      <c r="E20" s="162" t="str">
        <f>IF(C20&lt;&gt;"",VLOOKUP(C20,Liste!$C$17:$I$24,7,FALSE),"")</f>
        <v>TT JOUE LES TOURS</v>
      </c>
      <c r="F20" s="163">
        <f>IF(C20&lt;&gt;"",VLOOKUP(C20,Liste!$C$17:$I$24,4,FALSE),"")</f>
        <v>4</v>
      </c>
      <c r="G20" s="164" t="str">
        <f>IF(C20&lt;&gt;"",VLOOKUP(C20,Liste!$C$17:$I$24,5,FALSE),"")</f>
        <v>NO</v>
      </c>
      <c r="J20" s="123"/>
      <c r="K20" s="691"/>
      <c r="L20" s="691"/>
      <c r="M20" s="691"/>
      <c r="N20" s="691"/>
      <c r="O20" s="691"/>
      <c r="P20" s="691"/>
      <c r="Q20" s="125"/>
      <c r="R20" s="171"/>
      <c r="S20" s="172"/>
    </row>
    <row r="21" spans="2:19" s="19" customFormat="1" ht="15" customHeight="1" x14ac:dyDescent="0.2">
      <c r="B21" s="165">
        <v>2</v>
      </c>
      <c r="C21" s="166">
        <f>IF('GROUPE A'!$C$61&lt;&gt;"",'GROUPE A'!$C$61,"")</f>
        <v>1</v>
      </c>
      <c r="D21" s="167" t="str">
        <f>IF(C21&lt;&gt;"",VLOOKUP(C21,Liste!$C$17:$I$24,3,FALSE),"")</f>
        <v>RUTLER Sébastien</v>
      </c>
      <c r="E21" s="168" t="str">
        <f>IF(C21&lt;&gt;"",VLOOKUP(C21,Liste!$C$17:$I$24,7,FALSE),"")</f>
        <v>PPN NEUVILLE EN FERRAIN</v>
      </c>
      <c r="F21" s="169">
        <f>IF(C21&lt;&gt;"",VLOOKUP(C21,Liste!$C$17:$I$24,4,FALSE),"")</f>
        <v>5</v>
      </c>
      <c r="G21" s="170" t="str">
        <f>IF(C21&lt;&gt;"",VLOOKUP(C21,Liste!$C$17:$I$24,5,FALSE),"")</f>
        <v>NE</v>
      </c>
      <c r="J21" s="50"/>
      <c r="K21" s="51"/>
      <c r="L21" s="51"/>
      <c r="M21" s="51"/>
      <c r="N21" s="51"/>
      <c r="O21" s="51"/>
      <c r="P21" s="51"/>
      <c r="Q21" s="52"/>
      <c r="R21" s="171"/>
      <c r="S21" s="172"/>
    </row>
    <row r="22" spans="2:19" s="19" customFormat="1" ht="15" customHeight="1" x14ac:dyDescent="0.2">
      <c r="B22" s="165">
        <v>3</v>
      </c>
      <c r="C22" s="166">
        <f>IF('GROUPE A'!$C$62&lt;&gt;"",'GROUPE A'!$C$62,"")</f>
        <v>2</v>
      </c>
      <c r="D22" s="167" t="str">
        <f>IF(C22&lt;&gt;"",VLOOKUP(C22,Liste!$C$17:$I$24,3,FALSE),"")</f>
        <v>LE MOAL Bruno</v>
      </c>
      <c r="E22" s="168" t="str">
        <f>IF(C22&lt;&gt;"",VLOOKUP(C22,Liste!$C$17:$I$24,7,FALSE),"")</f>
        <v>F.O.L.C.L.O.</v>
      </c>
      <c r="F22" s="169">
        <f>IF(C22&lt;&gt;"",VLOOKUP(C22,Liste!$C$17:$I$24,4,FALSE),"")</f>
        <v>2</v>
      </c>
      <c r="G22" s="170" t="str">
        <f>IF(C22&lt;&gt;"",VLOOKUP(C22,Liste!$C$17:$I$24,5,FALSE),"")</f>
        <v>NO</v>
      </c>
      <c r="J22" s="50"/>
      <c r="K22" s="692" t="s">
        <v>163</v>
      </c>
      <c r="L22" s="692"/>
      <c r="M22" s="692"/>
      <c r="N22" s="692"/>
      <c r="O22" s="692"/>
      <c r="P22" s="692"/>
      <c r="Q22" s="52"/>
      <c r="R22" s="171"/>
      <c r="S22" s="172"/>
    </row>
    <row r="23" spans="2:19" s="19" customFormat="1" ht="15" customHeight="1" x14ac:dyDescent="0.2">
      <c r="B23" s="165">
        <v>4</v>
      </c>
      <c r="C23" s="166">
        <f>IF('GROUPE A'!$C$63&lt;&gt;"",'GROUPE A'!$C$63,"")</f>
        <v>7</v>
      </c>
      <c r="D23" s="167" t="str">
        <f>IF(C23&lt;&gt;"",VLOOKUP(C23,Liste!$C$17:$I$24,3,FALSE),"")</f>
        <v>FILLOU Marie-Christine</v>
      </c>
      <c r="E23" s="168" t="str">
        <f>IF(C23&lt;&gt;"",VLOOKUP(C23,Liste!$C$17:$I$24,7,FALSE),"")</f>
        <v>SAINT-AVERTIN STT</v>
      </c>
      <c r="F23" s="169">
        <f>IF(C23&lt;&gt;"",VLOOKUP(C23,Liste!$C$17:$I$24,4,FALSE),"")</f>
        <v>3</v>
      </c>
      <c r="G23" s="170" t="str">
        <f>IF(C23&lt;&gt;"",VLOOKUP(C23,Liste!$C$17:$I$24,5,FALSE),"")</f>
        <v>NO</v>
      </c>
      <c r="J23" s="50"/>
      <c r="K23" s="692"/>
      <c r="L23" s="692"/>
      <c r="M23" s="692"/>
      <c r="N23" s="692"/>
      <c r="O23" s="692"/>
      <c r="P23" s="692"/>
      <c r="Q23" s="52"/>
      <c r="R23" s="171"/>
      <c r="S23" s="172"/>
    </row>
    <row r="24" spans="2:19" s="19" customFormat="1" ht="15" customHeight="1" thickBot="1" x14ac:dyDescent="0.25">
      <c r="B24" s="165">
        <v>5</v>
      </c>
      <c r="C24" s="166">
        <f>IF('GROUPE A'!$C$64&lt;&gt;"",'GROUPE A'!$C$64,"")</f>
        <v>3</v>
      </c>
      <c r="D24" s="167" t="str">
        <f>IF(C24&lt;&gt;"",VLOOKUP(C24,Liste!$C$17:$I$24,3,FALSE),"")</f>
        <v>PLET Victorien</v>
      </c>
      <c r="E24" s="168" t="str">
        <f>IF(C24&lt;&gt;"",VLOOKUP(C24,Liste!$C$17:$I$24,7,FALSE),"")</f>
        <v>US SAINT BERTHEVIN/SAINT LOUP</v>
      </c>
      <c r="F24" s="169">
        <f>IF(C24&lt;&gt;"",VLOOKUP(C24,Liste!$C$17:$I$24,4,FALSE),"")</f>
        <v>5</v>
      </c>
      <c r="G24" s="170" t="str">
        <f>IF(C24&lt;&gt;"",VLOOKUP(C24,Liste!$C$17:$I$24,5,FALSE),"")</f>
        <v>NO</v>
      </c>
      <c r="J24" s="173"/>
      <c r="K24" s="174"/>
      <c r="L24" s="174"/>
      <c r="M24" s="174"/>
      <c r="N24" s="174"/>
      <c r="O24" s="174"/>
      <c r="P24" s="174"/>
      <c r="Q24" s="175"/>
      <c r="R24" s="171"/>
      <c r="S24" s="172"/>
    </row>
    <row r="25" spans="2:19" s="19" customFormat="1" ht="15" customHeight="1" thickTop="1" x14ac:dyDescent="0.25">
      <c r="B25" s="165">
        <v>6</v>
      </c>
      <c r="C25" s="166">
        <f>IF('GROUPE A'!$C$65&lt;&gt;"",'GROUPE A'!$C$65,"")</f>
        <v>4</v>
      </c>
      <c r="D25" s="167" t="str">
        <f>IF(C25&lt;&gt;"",VLOOKUP(C25,Liste!$C$17:$I$24,3,FALSE),"")</f>
        <v>DEFRENEIX Samuel</v>
      </c>
      <c r="E25" s="168" t="str">
        <f>IF(C25&lt;&gt;"",VLOOKUP(C25,Liste!$C$17:$I$24,7,FALSE),"")</f>
        <v>CTT DEOLS</v>
      </c>
      <c r="F25" s="169">
        <f>IF(C25&lt;&gt;"",VLOOKUP(C25,Liste!$C$17:$I$24,4,FALSE),"")</f>
        <v>5</v>
      </c>
      <c r="G25" s="170" t="str">
        <f>IF(C25&lt;&gt;"",VLOOKUP(C25,Liste!$C$17:$I$24,5,FALSE),"")</f>
        <v>NO</v>
      </c>
      <c r="J25" s="46"/>
      <c r="K25" s="176"/>
      <c r="L25" s="176"/>
      <c r="M25" s="176"/>
      <c r="N25" s="176"/>
      <c r="O25" s="176"/>
      <c r="P25" s="176"/>
      <c r="Q25" s="46"/>
    </row>
    <row r="26" spans="2:19" s="19" customFormat="1" ht="15" customHeight="1" x14ac:dyDescent="0.25">
      <c r="B26" s="165">
        <v>7</v>
      </c>
      <c r="C26" s="166">
        <f>IF('GROUPE A'!$C$66&lt;&gt;"",'GROUPE A'!$C$66,"")</f>
        <v>8</v>
      </c>
      <c r="D26" s="167" t="str">
        <f>IF(C26&lt;&gt;"",VLOOKUP(C26,Liste!$C$17:$I$24,3,FALSE),"")</f>
        <v>GOLLNISCH Laurent</v>
      </c>
      <c r="E26" s="168" t="str">
        <f>IF(C26&lt;&gt;"",VLOOKUP(C26,Liste!$C$17:$I$24,7,FALSE),"")</f>
        <v>MOULINS LES METZ HANDISPORT</v>
      </c>
      <c r="F26" s="169">
        <f>IF(C26&lt;&gt;"",VLOOKUP(C26,Liste!$C$17:$I$24,4,FALSE),"")</f>
        <v>5</v>
      </c>
      <c r="G26" s="170" t="str">
        <f>IF(C26&lt;&gt;"",VLOOKUP(C26,Liste!$C$17:$I$24,5,FALSE),"")</f>
        <v>NE</v>
      </c>
    </row>
    <row r="27" spans="2:19" s="19" customFormat="1" ht="15" customHeight="1" thickBot="1" x14ac:dyDescent="0.3">
      <c r="B27" s="177">
        <v>8</v>
      </c>
      <c r="C27" s="178">
        <f>IF('GROUPE A'!$C$67&lt;&gt;"",'GROUPE A'!$C$67,"")</f>
        <v>5</v>
      </c>
      <c r="D27" s="179" t="str">
        <f>IF(C27&lt;&gt;"",VLOOKUP(C27,Liste!$C$17:$I$24,3,FALSE),"")</f>
        <v>MANIER William</v>
      </c>
      <c r="E27" s="180" t="str">
        <f>IF(C27&lt;&gt;"",VLOOKUP(C27,Liste!$C$17:$I$24,7,FALSE),"")</f>
        <v>CGL SUD OISE TT</v>
      </c>
      <c r="F27" s="181">
        <f>IF(C27&lt;&gt;"",VLOOKUP(C27,Liste!$C$17:$I$24,4,FALSE),"")</f>
        <v>4</v>
      </c>
      <c r="G27" s="182" t="str">
        <f>IF(C27&lt;&gt;"",VLOOKUP(C27,Liste!$C$17:$I$24,5,FALSE),"")</f>
        <v>NE</v>
      </c>
    </row>
    <row r="28" spans="2:19" s="19" customFormat="1" ht="15" customHeight="1" x14ac:dyDescent="0.25"/>
    <row r="29" spans="2:19" s="19" customFormat="1" ht="15" customHeight="1" x14ac:dyDescent="0.25"/>
    <row r="30" spans="2:19" s="19" customFormat="1" ht="15" customHeight="1" x14ac:dyDescent="0.25">
      <c r="B30" s="503" t="str">
        <f>IF(Prépa!$O$32&lt;&gt;""," Résultats "&amp;Prépa!$O$32,"")</f>
        <v xml:space="preserve"> Résultats Nat 2B Nord</v>
      </c>
      <c r="C30" s="503"/>
      <c r="D30" s="503"/>
      <c r="E30" s="503"/>
      <c r="F30" s="503"/>
      <c r="G30" s="503"/>
    </row>
    <row r="31" spans="2:19" s="19" customFormat="1" ht="15" customHeight="1" x14ac:dyDescent="0.25">
      <c r="B31" s="503"/>
      <c r="C31" s="503"/>
      <c r="D31" s="503"/>
      <c r="E31" s="503"/>
      <c r="F31" s="503"/>
      <c r="G31" s="503"/>
    </row>
    <row r="32" spans="2:19" s="19" customFormat="1" ht="15" customHeight="1" x14ac:dyDescent="0.25">
      <c r="B32" s="503"/>
      <c r="C32" s="503"/>
      <c r="D32" s="503"/>
      <c r="E32" s="503"/>
      <c r="F32" s="503"/>
      <c r="G32" s="503"/>
    </row>
    <row r="33" spans="2:8" s="19" customFormat="1" ht="15" customHeight="1" x14ac:dyDescent="0.25"/>
    <row r="34" spans="2:8" s="19" customFormat="1" ht="15" customHeight="1" x14ac:dyDescent="0.25">
      <c r="B34" s="152"/>
      <c r="C34" s="153" t="s">
        <v>137</v>
      </c>
      <c r="D34" s="153" t="s">
        <v>161</v>
      </c>
      <c r="E34" s="153" t="s">
        <v>162</v>
      </c>
      <c r="F34" s="153" t="s">
        <v>213</v>
      </c>
      <c r="G34" s="153" t="s">
        <v>214</v>
      </c>
    </row>
    <row r="35" spans="2:8" s="19" customFormat="1" ht="15" customHeight="1" x14ac:dyDescent="0.25">
      <c r="D35" s="158"/>
      <c r="E35" s="158"/>
      <c r="F35" s="447"/>
      <c r="G35" s="447"/>
    </row>
    <row r="36" spans="2:8" s="19" customFormat="1" ht="15" customHeight="1" x14ac:dyDescent="0.25">
      <c r="B36" s="159">
        <v>1</v>
      </c>
      <c r="C36" s="160">
        <f>IF('GROUPE B'!$C$60&lt;&gt;"",'GROUPE B'!$C$60,"")</f>
        <v>12</v>
      </c>
      <c r="D36" s="161" t="str">
        <f>IF(C36&lt;&gt;"",VLOOKUP(C36,Liste!$C$30:$I$37,3,FALSE),"")</f>
        <v>SIREAU GOSSIAUX Florence</v>
      </c>
      <c r="E36" s="162" t="str">
        <f>IF(C36&lt;&gt;"",VLOOKUP(C36,Liste!$C$30:$I$37,7,FALSE),"")</f>
        <v>A. VOISINS TT</v>
      </c>
      <c r="F36" s="163">
        <f>IF(C36&lt;&gt;"",VLOOKUP(C36,Liste!$C$30:$I$37,4,FALSE),"")</f>
        <v>2</v>
      </c>
      <c r="G36" s="164" t="str">
        <f>IF(C36&lt;&gt;"",VLOOKUP(C36,Liste!$C$30:$I$37,5,FALSE),"")</f>
        <v>NE</v>
      </c>
    </row>
    <row r="37" spans="2:8" s="19" customFormat="1" ht="15" customHeight="1" x14ac:dyDescent="0.25">
      <c r="B37" s="165">
        <v>2</v>
      </c>
      <c r="C37" s="166">
        <f>IF('GROUPE B'!$C$61&lt;&gt;"",'GROUPE B'!$C$61,"")</f>
        <v>13</v>
      </c>
      <c r="D37" s="167" t="str">
        <f>IF(C37&lt;&gt;"",VLOOKUP(C37,Liste!$C$30:$I$37,3,FALSE),"")</f>
        <v>KERGOSIEN Arnaud</v>
      </c>
      <c r="E37" s="168" t="str">
        <f>IF(C37&lt;&gt;"",VLOOKUP(C37,Liste!$C$30:$I$37,7,FALSE),"")</f>
        <v>F.O.L.C.L.O.</v>
      </c>
      <c r="F37" s="169">
        <f>IF(C37&lt;&gt;"",VLOOKUP(C37,Liste!$C$30:$I$37,4,FALSE),"")</f>
        <v>3</v>
      </c>
      <c r="G37" s="170" t="str">
        <f>IF(C37&lt;&gt;"",VLOOKUP(C37,Liste!$C$30:$I$37,5,FALSE),"")</f>
        <v>NO</v>
      </c>
      <c r="H37" s="183"/>
    </row>
    <row r="38" spans="2:8" s="19" customFormat="1" ht="15" customHeight="1" x14ac:dyDescent="0.25">
      <c r="B38" s="165">
        <v>3</v>
      </c>
      <c r="C38" s="166">
        <f>IF('GROUPE B'!$C$62&lt;&gt;"",'GROUPE B'!$C$62,"")</f>
        <v>14</v>
      </c>
      <c r="D38" s="167" t="str">
        <f>IF(C38&lt;&gt;"",VLOOKUP(C38,Liste!$C$30:$I$37,3,FALSE),"")</f>
        <v>BELTRAND Arnaud</v>
      </c>
      <c r="E38" s="168" t="str">
        <f>IF(C38&lt;&gt;"",VLOOKUP(C38,Liste!$C$30:$I$37,7,FALSE),"")</f>
        <v>TT JOUE LES TOURS</v>
      </c>
      <c r="F38" s="169">
        <f>IF(C38&lt;&gt;"",VLOOKUP(C38,Liste!$C$30:$I$37,4,FALSE),"")</f>
        <v>4</v>
      </c>
      <c r="G38" s="170" t="str">
        <f>IF(C38&lt;&gt;"",VLOOKUP(C38,Liste!$C$30:$I$37,5,FALSE),"")</f>
        <v>NO</v>
      </c>
    </row>
    <row r="39" spans="2:8" s="19" customFormat="1" ht="15" customHeight="1" x14ac:dyDescent="0.25">
      <c r="B39" s="165">
        <v>4</v>
      </c>
      <c r="C39" s="166">
        <f>IF('GROUPE B'!$C$63&lt;&gt;"",'GROUPE B'!$C$63,"")</f>
        <v>11</v>
      </c>
      <c r="D39" s="167" t="str">
        <f>IF(C39&lt;&gt;"",VLOOKUP(C39,Liste!$C$30:$I$37,3,FALSE),"")</f>
        <v>ADJAL Yorick</v>
      </c>
      <c r="E39" s="168" t="str">
        <f>IF(C39&lt;&gt;"",VLOOKUP(C39,Liste!$C$30:$I$37,7,FALSE),"")</f>
        <v>A. VOISINS TT</v>
      </c>
      <c r="F39" s="169">
        <f>IF(C39&lt;&gt;"",VLOOKUP(C39,Liste!$C$30:$I$37,4,FALSE),"")</f>
        <v>3</v>
      </c>
      <c r="G39" s="170" t="str">
        <f>IF(C39&lt;&gt;"",VLOOKUP(C39,Liste!$C$30:$I$37,5,FALSE),"")</f>
        <v>NE</v>
      </c>
    </row>
    <row r="40" spans="2:8" s="19" customFormat="1" ht="15" customHeight="1" x14ac:dyDescent="0.25">
      <c r="B40" s="165">
        <v>5</v>
      </c>
      <c r="C40" s="166">
        <f>IF('GROUPE B'!$C$64&lt;&gt;"",'GROUPE B'!$C$64,"")</f>
        <v>9</v>
      </c>
      <c r="D40" s="167" t="str">
        <f>IF(C40&lt;&gt;"",VLOOKUP(C40,Liste!$C$30:$I$37,3,FALSE),"")</f>
        <v>PAPIRER Alan</v>
      </c>
      <c r="E40" s="168" t="str">
        <f>IF(C40&lt;&gt;"",VLOOKUP(C40,Liste!$C$30:$I$37,7,FALSE),"")</f>
        <v>MOULINS LES METZ HANDISPORT</v>
      </c>
      <c r="F40" s="169">
        <f>IF(C40&lt;&gt;"",VLOOKUP(C40,Liste!$C$30:$I$37,4,FALSE),"")</f>
        <v>1</v>
      </c>
      <c r="G40" s="170" t="str">
        <f>IF(C40&lt;&gt;"",VLOOKUP(C40,Liste!$C$30:$I$37,5,FALSE),"")</f>
        <v>NE</v>
      </c>
    </row>
    <row r="41" spans="2:8" s="19" customFormat="1" ht="15" customHeight="1" x14ac:dyDescent="0.25">
      <c r="B41" s="165">
        <v>6</v>
      </c>
      <c r="C41" s="166">
        <f>IF('GROUPE B'!$C$65&lt;&gt;"",'GROUPE B'!$C$65,"")</f>
        <v>10</v>
      </c>
      <c r="D41" s="167" t="str">
        <f>IF(C41&lt;&gt;"",VLOOKUP(C41,Liste!$C$30:$I$37,3,FALSE),"")</f>
        <v>HASLE Stéphane</v>
      </c>
      <c r="E41" s="168" t="str">
        <f>IF(C41&lt;&gt;"",VLOOKUP(C41,Liste!$C$30:$I$37,7,FALSE),"")</f>
        <v>THORIGNE-FOUILLARD TT</v>
      </c>
      <c r="F41" s="169">
        <f>IF(C41&lt;&gt;"",VLOOKUP(C41,Liste!$C$30:$I$37,4,FALSE),"")</f>
        <v>5</v>
      </c>
      <c r="G41" s="170" t="str">
        <f>IF(C41&lt;&gt;"",VLOOKUP(C41,Liste!$C$30:$I$37,5,FALSE),"")</f>
        <v>NO</v>
      </c>
    </row>
    <row r="42" spans="2:8" s="19" customFormat="1" ht="15" customHeight="1" x14ac:dyDescent="0.25">
      <c r="B42" s="165">
        <v>7</v>
      </c>
      <c r="C42" s="166">
        <f>IF('GROUPE B'!$C$66&lt;&gt;"",'GROUPE B'!$C$66,"")</f>
        <v>15</v>
      </c>
      <c r="D42" s="167" t="str">
        <f>IF(C42&lt;&gt;"",VLOOKUP(C42,Liste!$C$30:$I$37,3,FALSE),"")</f>
        <v>DUBOIS Gilles</v>
      </c>
      <c r="E42" s="168" t="str">
        <f>IF(C42&lt;&gt;"",VLOOKUP(C42,Liste!$C$30:$I$37,7,FALSE),"")</f>
        <v>LE MANS SARTHE TT</v>
      </c>
      <c r="F42" s="169">
        <f>IF(C42&lt;&gt;"",VLOOKUP(C42,Liste!$C$30:$I$37,4,FALSE),"")</f>
        <v>3</v>
      </c>
      <c r="G42" s="170" t="str">
        <f>IF(C42&lt;&gt;"",VLOOKUP(C42,Liste!$C$30:$I$37,5,FALSE),"")</f>
        <v>NO</v>
      </c>
    </row>
    <row r="43" spans="2:8" s="19" customFormat="1" ht="15" customHeight="1" thickBot="1" x14ac:dyDescent="0.3">
      <c r="B43" s="177">
        <v>8</v>
      </c>
      <c r="C43" s="178">
        <f>IF('GROUPE B'!$C$67&lt;&gt;"",'GROUPE B'!$C$67,"")</f>
        <v>16</v>
      </c>
      <c r="D43" s="179" t="str">
        <f>IF(C43&lt;&gt;"",VLOOKUP(C43,Liste!$C$30:$I$37,3,FALSE),"")</f>
        <v>HENOUX Frédéric</v>
      </c>
      <c r="E43" s="180" t="str">
        <f>IF(C43&lt;&gt;"",VLOOKUP(C43,Liste!$C$30:$I$37,7,FALSE),"")</f>
        <v>CTT CHATEAU THIERRY</v>
      </c>
      <c r="F43" s="181">
        <f>IF(C43&lt;&gt;"",VLOOKUP(C43,Liste!$C$30:$I$37,4,FALSE),"")</f>
        <v>5</v>
      </c>
      <c r="G43" s="182" t="str">
        <f>IF(C43&lt;&gt;"",VLOOKUP(C43,Liste!$C$30:$I$37,5,FALSE),"")</f>
        <v>NE</v>
      </c>
    </row>
    <row r="44" spans="2:8" s="19" customFormat="1" ht="15" customHeight="1" x14ac:dyDescent="0.25"/>
    <row r="45" spans="2:8" s="19" customFormat="1" ht="15" customHeight="1" x14ac:dyDescent="0.25"/>
    <row r="46" spans="2:8" s="19" customFormat="1" ht="15" customHeight="1" x14ac:dyDescent="0.25">
      <c r="B46" s="693" t="s">
        <v>164</v>
      </c>
      <c r="C46" s="693"/>
      <c r="D46" s="693"/>
      <c r="E46" s="693"/>
      <c r="F46" s="693"/>
      <c r="G46" s="693"/>
    </row>
    <row r="47" spans="2:8" s="19" customFormat="1" ht="15" customHeight="1" x14ac:dyDescent="0.25">
      <c r="B47" s="371"/>
      <c r="C47" s="371"/>
      <c r="D47" s="372"/>
      <c r="E47" s="372"/>
      <c r="F47" s="373"/>
      <c r="G47" s="373"/>
    </row>
    <row r="48" spans="2:8" s="19" customFormat="1" ht="15" customHeight="1" x14ac:dyDescent="0.25">
      <c r="B48" s="159">
        <v>1</v>
      </c>
      <c r="C48" s="184"/>
      <c r="D48" s="161" t="str">
        <f>IF(C48&lt;&gt;"",VLOOKUP(C48,Liste!$C$17:$I$37,3,FALSE),"")</f>
        <v/>
      </c>
      <c r="E48" s="162" t="str">
        <f>IF(C48&lt;&gt;"",VLOOKUP(C48,Liste!$C$17:$I$37,7,FALSE),"")</f>
        <v/>
      </c>
      <c r="F48" s="163" t="str">
        <f>IF(C48&lt;&gt;"",VLOOKUP(C48,Liste!$C$17:$I$37,4,FALSE),"")</f>
        <v/>
      </c>
      <c r="G48" s="164" t="str">
        <f>IF(C48&lt;&gt;"",VLOOKUP(C48,Liste!$C$17:$I$37,5,FALSE),"")</f>
        <v/>
      </c>
    </row>
    <row r="49" spans="2:8" s="19" customFormat="1" ht="15" customHeight="1" x14ac:dyDescent="0.25">
      <c r="B49" s="165">
        <v>2</v>
      </c>
      <c r="C49" s="185"/>
      <c r="D49" s="167" t="str">
        <f>IF(C49&lt;&gt;"",VLOOKUP(C49,Liste!$C$17:$I$37,3,FALSE),"")</f>
        <v/>
      </c>
      <c r="E49" s="168" t="str">
        <f>IF(C49&lt;&gt;"",VLOOKUP(C49,Liste!$C$17:$I$37,7,FALSE),"")</f>
        <v/>
      </c>
      <c r="F49" s="169" t="str">
        <f>IF(C49&lt;&gt;"",VLOOKUP(C49,Liste!$C$17:$I$37,4,FALSE),"")</f>
        <v/>
      </c>
      <c r="G49" s="170" t="str">
        <f>IF(C49&lt;&gt;"",VLOOKUP(C49,Liste!$C$17:$I$37,5,FALSE),"")</f>
        <v/>
      </c>
    </row>
    <row r="50" spans="2:8" ht="15" customHeight="1" x14ac:dyDescent="0.25">
      <c r="B50" s="165">
        <v>3</v>
      </c>
      <c r="C50" s="185"/>
      <c r="D50" s="167" t="str">
        <f>IF(C50&lt;&gt;"",VLOOKUP(C50,Liste!$C$17:$I$37,3,FALSE),"")</f>
        <v/>
      </c>
      <c r="E50" s="168" t="str">
        <f>IF(C50&lt;&gt;"",VLOOKUP(C50,Liste!$C$17:$I$37,7,FALSE),"")</f>
        <v/>
      </c>
      <c r="F50" s="169" t="str">
        <f>IF(C50&lt;&gt;"",VLOOKUP(C50,Liste!$C$17:$I$37,4,FALSE),"")</f>
        <v/>
      </c>
      <c r="G50" s="170" t="str">
        <f>IF(C50&lt;&gt;"",VLOOKUP(C50,Liste!$C$17:$I$37,5,FALSE),"")</f>
        <v/>
      </c>
    </row>
    <row r="51" spans="2:8" ht="15" customHeight="1" x14ac:dyDescent="0.25">
      <c r="B51" s="165">
        <v>4</v>
      </c>
      <c r="C51" s="185"/>
      <c r="D51" s="167" t="str">
        <f>IF(C51&lt;&gt;"",VLOOKUP(C51,Liste!$C$17:$I$37,3,FALSE),"")</f>
        <v/>
      </c>
      <c r="E51" s="168" t="str">
        <f>IF(C51&lt;&gt;"",VLOOKUP(C51,Liste!$C$17:$I$37,7,FALSE),"")</f>
        <v/>
      </c>
      <c r="F51" s="169" t="str">
        <f>IF(C51&lt;&gt;"",VLOOKUP(C51,Liste!$C$17:$I$37,4,FALSE),"")</f>
        <v/>
      </c>
      <c r="G51" s="170" t="str">
        <f>IF(C51&lt;&gt;"",VLOOKUP(C51,Liste!$C$17:$I$37,5,FALSE),"")</f>
        <v/>
      </c>
      <c r="H51" s="188"/>
    </row>
    <row r="52" spans="2:8" ht="15" customHeight="1" thickBot="1" x14ac:dyDescent="0.3">
      <c r="B52" s="177">
        <v>5</v>
      </c>
      <c r="C52" s="186"/>
      <c r="D52" s="179" t="str">
        <f>IF(C52&lt;&gt;"",VLOOKUP(C52,Liste!$C$17:$I$37,3,FALSE),"")</f>
        <v/>
      </c>
      <c r="E52" s="180" t="str">
        <f>IF(C52&lt;&gt;"",VLOOKUP(C52,Liste!$C$17:$I$37,7,FALSE),"")</f>
        <v/>
      </c>
      <c r="F52" s="181" t="str">
        <f>IF(C52&lt;&gt;"",VLOOKUP(C52,Liste!$C$17:$I$37,4,FALSE),"")</f>
        <v/>
      </c>
      <c r="G52" s="182" t="str">
        <f>IF(C52&lt;&gt;"",VLOOKUP(C52,Liste!$C$17:$I$37,5,FALSE),"")</f>
        <v/>
      </c>
      <c r="H52" s="189"/>
    </row>
    <row r="53" spans="2:8" ht="15" customHeight="1" x14ac:dyDescent="0.25">
      <c r="H53" s="190"/>
    </row>
    <row r="54" spans="2:8" ht="15" customHeight="1" x14ac:dyDescent="0.25">
      <c r="B54" s="693" t="s">
        <v>165</v>
      </c>
      <c r="C54" s="693"/>
      <c r="D54" s="693"/>
      <c r="E54" s="693"/>
      <c r="F54" s="693"/>
      <c r="G54" s="693"/>
      <c r="H54" s="189"/>
    </row>
    <row r="55" spans="2:8" ht="16.5" x14ac:dyDescent="0.25">
      <c r="B55" s="159">
        <v>1</v>
      </c>
      <c r="C55" s="184"/>
      <c r="D55" s="161" t="str">
        <f>IF(C55&lt;&gt;"",VLOOKUP(C55,Liste!$C$17:$I$37,3,FALSE),"")</f>
        <v/>
      </c>
      <c r="E55" s="162" t="str">
        <f>IF(C55&lt;&gt;"",VLOOKUP(C55,Liste!$C$17:$I$37,7,FALSE),"")</f>
        <v/>
      </c>
      <c r="F55" s="163" t="str">
        <f>IF(C55&lt;&gt;"",VLOOKUP(C55,Liste!$C$17:$I$37,4,FALSE),"")</f>
        <v/>
      </c>
      <c r="G55" s="164" t="str">
        <f>IF(C55&lt;&gt;"",VLOOKUP(C55,Liste!$C$17:$I$37,5,FALSE),"")</f>
        <v/>
      </c>
    </row>
    <row r="56" spans="2:8" ht="16.5" x14ac:dyDescent="0.25">
      <c r="B56" s="165">
        <v>2</v>
      </c>
      <c r="C56" s="185"/>
      <c r="D56" s="167" t="str">
        <f>IF(C56&lt;&gt;"",VLOOKUP(C56,Liste!$C$17:$I$37,3,FALSE),"")</f>
        <v/>
      </c>
      <c r="E56" s="168" t="str">
        <f>IF(C56&lt;&gt;"",VLOOKUP(C56,Liste!$C$17:$I$37,7,FALSE),"")</f>
        <v/>
      </c>
      <c r="F56" s="169" t="str">
        <f>IF(C56&lt;&gt;"",VLOOKUP(C56,Liste!$C$17:$I$37,4,FALSE),"")</f>
        <v/>
      </c>
      <c r="G56" s="170" t="str">
        <f>IF(C56&lt;&gt;"",VLOOKUP(C56,Liste!$C$17:$I$37,5,FALSE),"")</f>
        <v/>
      </c>
    </row>
    <row r="57" spans="2:8" ht="16.5" x14ac:dyDescent="0.25">
      <c r="B57" s="165">
        <v>3</v>
      </c>
      <c r="C57" s="185"/>
      <c r="D57" s="167" t="str">
        <f>IF(C57&lt;&gt;"",VLOOKUP(C57,Liste!$C$17:$I$37,3,FALSE),"")</f>
        <v/>
      </c>
      <c r="E57" s="168" t="str">
        <f>IF(C57&lt;&gt;"",VLOOKUP(C57,Liste!$C$17:$I$37,7,FALSE),"")</f>
        <v/>
      </c>
      <c r="F57" s="169" t="str">
        <f>IF(C57&lt;&gt;"",VLOOKUP(C57,Liste!$C$17:$I$37,4,FALSE),"")</f>
        <v/>
      </c>
      <c r="G57" s="170" t="str">
        <f>IF(C57&lt;&gt;"",VLOOKUP(C57,Liste!$C$17:$I$37,5,FALSE),"")</f>
        <v/>
      </c>
    </row>
    <row r="58" spans="2:8" ht="16.5" x14ac:dyDescent="0.25">
      <c r="B58" s="165">
        <v>4</v>
      </c>
      <c r="C58" s="185"/>
      <c r="D58" s="167" t="str">
        <f>IF(C58&lt;&gt;"",VLOOKUP(C58,Liste!$C$17:$I$37,3,FALSE),"")</f>
        <v/>
      </c>
      <c r="E58" s="168" t="str">
        <f>IF(C58&lt;&gt;"",VLOOKUP(C58,Liste!$C$17:$I$37,7,FALSE),"")</f>
        <v/>
      </c>
      <c r="F58" s="169" t="str">
        <f>IF(C58&lt;&gt;"",VLOOKUP(C58,Liste!$C$17:$I$37,4,FALSE),"")</f>
        <v/>
      </c>
      <c r="G58" s="170" t="str">
        <f>IF(C58&lt;&gt;"",VLOOKUP(C58,Liste!$C$17:$I$37,5,FALSE),"")</f>
        <v/>
      </c>
    </row>
    <row r="59" spans="2:8" ht="17.25" thickBot="1" x14ac:dyDescent="0.3">
      <c r="B59" s="177">
        <v>5</v>
      </c>
      <c r="C59" s="186"/>
      <c r="D59" s="179" t="str">
        <f>IF(C59&lt;&gt;"",VLOOKUP(C59,Liste!$C$17:$I$37,3,FALSE),"")</f>
        <v/>
      </c>
      <c r="E59" s="180" t="str">
        <f>IF(C59&lt;&gt;"",VLOOKUP(C59,Liste!$C$17:$I$37,7,FALSE),"")</f>
        <v/>
      </c>
      <c r="F59" s="181" t="str">
        <f>IF(C59&lt;&gt;"",VLOOKUP(C59,Liste!$C$17:$I$37,4,FALSE),"")</f>
        <v/>
      </c>
      <c r="G59" s="182" t="str">
        <f>IF(C59&lt;&gt;"",VLOOKUP(C59,Liste!$C$17:$I$37,5,FALSE),"")</f>
        <v/>
      </c>
    </row>
    <row r="60" spans="2:8" ht="16.5" thickBot="1" x14ac:dyDescent="0.3">
      <c r="B60" s="19"/>
      <c r="C60" s="19"/>
      <c r="D60" s="19"/>
      <c r="E60" s="19"/>
      <c r="F60" s="147"/>
      <c r="G60" s="19"/>
    </row>
    <row r="61" spans="2:8" ht="18" thickTop="1" thickBot="1" x14ac:dyDescent="0.3">
      <c r="B61" s="19"/>
      <c r="C61" s="19"/>
      <c r="D61" s="187" t="s">
        <v>166</v>
      </c>
      <c r="E61" s="687" t="str">
        <f>IF(Prépa!$E$33&lt;&gt;"",Prépa!$E$33,"")</f>
        <v>Nico Angenon</v>
      </c>
      <c r="F61" s="688"/>
      <c r="G61" s="19"/>
    </row>
    <row r="62" spans="2:8" ht="16.5" thickTop="1" x14ac:dyDescent="0.25"/>
  </sheetData>
  <sheetProtection password="CD17" sheet="1" formatCells="0" selectLockedCells="1"/>
  <mergeCells count="10">
    <mergeCell ref="B6:G9"/>
    <mergeCell ref="B4:G5"/>
    <mergeCell ref="E61:F61"/>
    <mergeCell ref="B11:G12"/>
    <mergeCell ref="K19:P20"/>
    <mergeCell ref="K22:P23"/>
    <mergeCell ref="B46:G46"/>
    <mergeCell ref="B54:G54"/>
    <mergeCell ref="B14:G16"/>
    <mergeCell ref="B30:G32"/>
  </mergeCells>
  <printOptions horizontalCentered="1"/>
  <pageMargins left="0.19685039370078741" right="0.19685039370078741" top="0.19685039370078741" bottom="0.19685039370078741" header="0.31496062992125984" footer="0.31496062992125984"/>
  <pageSetup paperSize="9" scale="88"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0000"/>
  </sheetPr>
  <dimension ref="B1:AT461"/>
  <sheetViews>
    <sheetView showGridLines="0" zoomScale="75" zoomScaleNormal="75" workbookViewId="0">
      <selection activeCell="P460" sqref="P460"/>
    </sheetView>
  </sheetViews>
  <sheetFormatPr baseColWidth="10" defaultRowHeight="15.75" x14ac:dyDescent="0.25"/>
  <cols>
    <col min="1" max="2" width="4.125" customWidth="1"/>
    <col min="3" max="5" width="7.375" customWidth="1"/>
    <col min="6" max="12" width="6.125" customWidth="1"/>
    <col min="13" max="13" width="5" customWidth="1"/>
    <col min="14" max="16" width="7.375" customWidth="1"/>
    <col min="17" max="23" width="6.125" customWidth="1"/>
    <col min="24" max="24" width="5" customWidth="1"/>
    <col min="25" max="25" width="4.125" customWidth="1"/>
    <col min="26" max="28" width="7.375" customWidth="1"/>
    <col min="29" max="35" width="6.125" customWidth="1"/>
    <col min="36" max="36" width="5" customWidth="1"/>
    <col min="37" max="39" width="7.375" customWidth="1"/>
    <col min="40" max="46" width="6.125" customWidth="1"/>
    <col min="47" max="47" width="5" customWidth="1"/>
  </cols>
  <sheetData>
    <row r="1" spans="2:46" ht="18" customHeight="1" x14ac:dyDescent="0.25"/>
    <row r="2" spans="2:46" ht="18" customHeight="1" x14ac:dyDescent="0.25">
      <c r="B2" s="736" t="s">
        <v>290</v>
      </c>
      <c r="C2" s="726" t="str">
        <f>IF(Prépa!$O$10&lt;&gt;0,Prépa!$O$10,"")</f>
        <v>Critérium Fédéral</v>
      </c>
      <c r="D2" s="727"/>
      <c r="E2" s="727"/>
      <c r="F2" s="727"/>
      <c r="G2" s="727"/>
      <c r="H2" s="727"/>
      <c r="I2" s="727"/>
      <c r="J2" s="727"/>
      <c r="K2" s="727"/>
      <c r="L2" s="728"/>
      <c r="M2" s="79"/>
      <c r="N2" s="726" t="str">
        <f>IF(Prépa!$O$10&lt;&gt;0,Prépa!$O$10,"")</f>
        <v>Critérium Fédéral</v>
      </c>
      <c r="O2" s="727"/>
      <c r="P2" s="727"/>
      <c r="Q2" s="727"/>
      <c r="R2" s="727"/>
      <c r="S2" s="727"/>
      <c r="T2" s="727"/>
      <c r="U2" s="727"/>
      <c r="V2" s="727"/>
      <c r="W2" s="728"/>
      <c r="Y2" s="736" t="s">
        <v>290</v>
      </c>
      <c r="Z2" s="726" t="str">
        <f>IF(Prépa!$O$10&lt;&gt;0,Prépa!$O$10,"")</f>
        <v>Critérium Fédéral</v>
      </c>
      <c r="AA2" s="727"/>
      <c r="AB2" s="727"/>
      <c r="AC2" s="727"/>
      <c r="AD2" s="727"/>
      <c r="AE2" s="727"/>
      <c r="AF2" s="727"/>
      <c r="AG2" s="727"/>
      <c r="AH2" s="727"/>
      <c r="AI2" s="728"/>
      <c r="AJ2" s="79"/>
      <c r="AK2" s="726" t="str">
        <f>IF(Prépa!$O$10&lt;&gt;0,Prépa!$O$10,"")</f>
        <v>Critérium Fédéral</v>
      </c>
      <c r="AL2" s="727"/>
      <c r="AM2" s="727"/>
      <c r="AN2" s="727"/>
      <c r="AO2" s="727"/>
      <c r="AP2" s="727"/>
      <c r="AQ2" s="727"/>
      <c r="AR2" s="727"/>
      <c r="AS2" s="727"/>
      <c r="AT2" s="728"/>
    </row>
    <row r="3" spans="2:46" ht="18" customHeight="1" x14ac:dyDescent="0.25">
      <c r="B3" s="736"/>
      <c r="C3" s="729" t="str">
        <f>IF(Prépa!$D$14&lt;&gt;0,Prépa!$D$14,"")&amp;IF(Prépa!$K$110&lt;&gt;0," - "&amp;Prépa!$K$110,"")</f>
        <v>TOURS - 10 Fevrier 2018</v>
      </c>
      <c r="D3" s="730"/>
      <c r="E3" s="730"/>
      <c r="F3" s="730"/>
      <c r="G3" s="730"/>
      <c r="H3" s="730"/>
      <c r="I3" s="730"/>
      <c r="J3" s="730"/>
      <c r="K3" s="730"/>
      <c r="L3" s="731"/>
      <c r="M3" s="79"/>
      <c r="N3" s="729" t="str">
        <f>IF(Prépa!$D$14&lt;&gt;0,Prépa!$D$14,"")&amp;IF(Prépa!$K$110&lt;&gt;0," - "&amp;Prépa!$K$110,"")</f>
        <v>TOURS - 10 Fevrier 2018</v>
      </c>
      <c r="O3" s="730"/>
      <c r="P3" s="730"/>
      <c r="Q3" s="730"/>
      <c r="R3" s="730"/>
      <c r="S3" s="730"/>
      <c r="T3" s="730"/>
      <c r="U3" s="730"/>
      <c r="V3" s="730"/>
      <c r="W3" s="731"/>
      <c r="Y3" s="736"/>
      <c r="Z3" s="729" t="str">
        <f>IF(Prépa!$D$14&lt;&gt;0,Prépa!$D$14,"")&amp;IF(Prépa!$K$110&lt;&gt;0," - "&amp;Prépa!$K$110,"")</f>
        <v>TOURS - 10 Fevrier 2018</v>
      </c>
      <c r="AA3" s="730"/>
      <c r="AB3" s="730"/>
      <c r="AC3" s="730"/>
      <c r="AD3" s="730"/>
      <c r="AE3" s="730"/>
      <c r="AF3" s="730"/>
      <c r="AG3" s="730"/>
      <c r="AH3" s="730"/>
      <c r="AI3" s="731"/>
      <c r="AJ3" s="79"/>
      <c r="AK3" s="729" t="str">
        <f>IF(Prépa!$D$14&lt;&gt;0,Prépa!$D$14,"")&amp;IF(Prépa!$K$110&lt;&gt;0," - "&amp;Prépa!$K$110,"")</f>
        <v>TOURS - 10 Fevrier 2018</v>
      </c>
      <c r="AL3" s="730"/>
      <c r="AM3" s="730"/>
      <c r="AN3" s="730"/>
      <c r="AO3" s="730"/>
      <c r="AP3" s="730"/>
      <c r="AQ3" s="730"/>
      <c r="AR3" s="730"/>
      <c r="AS3" s="730"/>
      <c r="AT3" s="731"/>
    </row>
    <row r="4" spans="2:46" ht="18" customHeight="1" x14ac:dyDescent="0.25">
      <c r="B4" s="736"/>
      <c r="C4" s="80"/>
      <c r="D4" s="81"/>
      <c r="E4" s="81"/>
      <c r="F4" s="81"/>
      <c r="G4" s="81"/>
      <c r="H4" s="81"/>
      <c r="I4" s="81"/>
      <c r="J4" s="81"/>
      <c r="K4" s="81"/>
      <c r="L4" s="82"/>
      <c r="M4" s="79"/>
      <c r="N4" s="80"/>
      <c r="O4" s="81"/>
      <c r="P4" s="81"/>
      <c r="Q4" s="81"/>
      <c r="R4" s="81"/>
      <c r="S4" s="81"/>
      <c r="T4" s="81"/>
      <c r="U4" s="81"/>
      <c r="V4" s="81"/>
      <c r="W4" s="82"/>
      <c r="Y4" s="736"/>
      <c r="Z4" s="80"/>
      <c r="AA4" s="81"/>
      <c r="AB4" s="81"/>
      <c r="AC4" s="81"/>
      <c r="AD4" s="81"/>
      <c r="AE4" s="81"/>
      <c r="AF4" s="81"/>
      <c r="AG4" s="81"/>
      <c r="AH4" s="81"/>
      <c r="AI4" s="82"/>
      <c r="AJ4" s="79"/>
      <c r="AK4" s="80"/>
      <c r="AL4" s="81"/>
      <c r="AM4" s="81"/>
      <c r="AN4" s="81"/>
      <c r="AO4" s="81"/>
      <c r="AP4" s="81"/>
      <c r="AQ4" s="81"/>
      <c r="AR4" s="81"/>
      <c r="AS4" s="81"/>
      <c r="AT4" s="82"/>
    </row>
    <row r="5" spans="2:46" ht="18" customHeight="1" x14ac:dyDescent="0.25">
      <c r="B5" s="736"/>
      <c r="C5" s="732" t="str">
        <f>IF(Prépa!$O$72&lt;&gt;"",Prépa!$O$72,"")&amp;IF(Prépa!$O$29&lt;&gt;""," - "&amp;Prépa!$O$29,"")</f>
        <v>OPEN Assis - Nat 2A Nord</v>
      </c>
      <c r="D5" s="733"/>
      <c r="E5" s="733"/>
      <c r="F5" s="733"/>
      <c r="G5" s="733"/>
      <c r="H5" s="733"/>
      <c r="I5" s="733"/>
      <c r="J5" s="733"/>
      <c r="K5" s="733"/>
      <c r="L5" s="734"/>
      <c r="M5" s="79"/>
      <c r="N5" s="732" t="str">
        <f>IF(Prépa!$O$72&lt;&gt;"",Prépa!$O$72,"")&amp;IF(Prépa!$O$29&lt;&gt;""," - "&amp;Prépa!$O$29,"")</f>
        <v>OPEN Assis - Nat 2A Nord</v>
      </c>
      <c r="O5" s="733"/>
      <c r="P5" s="733"/>
      <c r="Q5" s="733"/>
      <c r="R5" s="733"/>
      <c r="S5" s="733"/>
      <c r="T5" s="733"/>
      <c r="U5" s="733"/>
      <c r="V5" s="733"/>
      <c r="W5" s="734"/>
      <c r="Y5" s="736"/>
      <c r="Z5" s="732" t="str">
        <f>IF(Prépa!$O$72&lt;&gt;"",Prépa!$O$72,"")&amp;IF(Prépa!$O$32&lt;&gt;""," - "&amp;Prépa!$O$32,"")</f>
        <v>OPEN Assis - Nat 2B Nord</v>
      </c>
      <c r="AA5" s="733"/>
      <c r="AB5" s="733"/>
      <c r="AC5" s="733"/>
      <c r="AD5" s="733"/>
      <c r="AE5" s="733"/>
      <c r="AF5" s="733"/>
      <c r="AG5" s="733"/>
      <c r="AH5" s="733"/>
      <c r="AI5" s="734"/>
      <c r="AJ5" s="79"/>
      <c r="AK5" s="732" t="str">
        <f>IF(Prépa!$O$72&lt;&gt;"",Prépa!$O$72,"")&amp;IF(Prépa!$O$32&lt;&gt;""," - "&amp;Prépa!$O$32,"")</f>
        <v>OPEN Assis - Nat 2B Nord</v>
      </c>
      <c r="AL5" s="733"/>
      <c r="AM5" s="733"/>
      <c r="AN5" s="733"/>
      <c r="AO5" s="733"/>
      <c r="AP5" s="733"/>
      <c r="AQ5" s="733"/>
      <c r="AR5" s="733"/>
      <c r="AS5" s="733"/>
      <c r="AT5" s="734"/>
    </row>
    <row r="6" spans="2:46" ht="18" customHeight="1" x14ac:dyDescent="0.25">
      <c r="B6" s="736"/>
      <c r="C6" s="83"/>
      <c r="D6" s="84"/>
      <c r="E6" s="84"/>
      <c r="F6" s="84"/>
      <c r="G6" s="85"/>
      <c r="H6" s="85"/>
      <c r="I6" s="85"/>
      <c r="J6" s="85"/>
      <c r="K6" s="85"/>
      <c r="L6" s="86"/>
      <c r="M6" s="79"/>
      <c r="N6" s="83"/>
      <c r="O6" s="84"/>
      <c r="P6" s="84"/>
      <c r="Q6" s="84"/>
      <c r="R6" s="85"/>
      <c r="S6" s="85"/>
      <c r="T6" s="85"/>
      <c r="U6" s="85"/>
      <c r="V6" s="85"/>
      <c r="W6" s="86"/>
      <c r="Y6" s="736"/>
      <c r="Z6" s="83"/>
      <c r="AA6" s="84"/>
      <c r="AB6" s="84"/>
      <c r="AC6" s="84"/>
      <c r="AD6" s="85"/>
      <c r="AE6" s="85"/>
      <c r="AF6" s="85"/>
      <c r="AG6" s="85"/>
      <c r="AH6" s="85"/>
      <c r="AI6" s="86"/>
      <c r="AJ6" s="79"/>
      <c r="AK6" s="83"/>
      <c r="AL6" s="84"/>
      <c r="AM6" s="84"/>
      <c r="AN6" s="84"/>
      <c r="AO6" s="85"/>
      <c r="AP6" s="85"/>
      <c r="AQ6" s="85"/>
      <c r="AR6" s="85"/>
      <c r="AS6" s="85"/>
      <c r="AT6" s="86"/>
    </row>
    <row r="7" spans="2:46" ht="18" customHeight="1" x14ac:dyDescent="0.25">
      <c r="B7" s="736"/>
      <c r="C7" s="87"/>
      <c r="D7" s="88"/>
      <c r="E7" s="89" t="s">
        <v>145</v>
      </c>
      <c r="F7" s="735" t="str">
        <f>IF(Prépa!$W$6&lt;&gt;"",Prépa!$W$6,"")</f>
        <v>9h30</v>
      </c>
      <c r="G7" s="735"/>
      <c r="I7" s="89" t="s">
        <v>146</v>
      </c>
      <c r="J7" s="90">
        <f>IF(Prépa!$X$6&lt;&gt;"",Prépa!$X$6,"")</f>
        <v>1</v>
      </c>
      <c r="K7" s="91"/>
      <c r="L7" s="86"/>
      <c r="M7" s="79"/>
      <c r="N7" s="87"/>
      <c r="O7" s="88"/>
      <c r="P7" s="89" t="s">
        <v>145</v>
      </c>
      <c r="Q7" s="735" t="str">
        <f>IF(Prépa!$W$7&lt;&gt;"",Prépa!$W$7,"")</f>
        <v>9h30</v>
      </c>
      <c r="R7" s="735"/>
      <c r="T7" s="89" t="s">
        <v>146</v>
      </c>
      <c r="U7" s="90">
        <f>IF(Prépa!$X$7&lt;&gt;"",Prépa!$X$7,"")</f>
        <v>2</v>
      </c>
      <c r="V7" s="91"/>
      <c r="W7" s="86"/>
      <c r="Y7" s="736"/>
      <c r="Z7" s="87"/>
      <c r="AA7" s="88"/>
      <c r="AB7" s="89" t="s">
        <v>145</v>
      </c>
      <c r="AC7" s="735" t="str">
        <f>IF(Prépa!$AD$6&lt;&gt;"",Prépa!$AD$6,"")</f>
        <v>9h30</v>
      </c>
      <c r="AD7" s="735"/>
      <c r="AF7" s="89" t="s">
        <v>146</v>
      </c>
      <c r="AG7" s="90">
        <f>IF(Prépa!$AE$6&lt;&gt;"",Prépa!$AE$6,"")</f>
        <v>5</v>
      </c>
      <c r="AH7" s="91"/>
      <c r="AI7" s="86"/>
      <c r="AJ7" s="79"/>
      <c r="AK7" s="87"/>
      <c r="AL7" s="88"/>
      <c r="AM7" s="89" t="s">
        <v>145</v>
      </c>
      <c r="AN7" s="735" t="str">
        <f>IF(Prépa!$AD$7&lt;&gt;"",Prépa!$AD$7,"")</f>
        <v>9h30</v>
      </c>
      <c r="AO7" s="735"/>
      <c r="AQ7" s="89" t="s">
        <v>146</v>
      </c>
      <c r="AR7" s="90">
        <f>IF(Prépa!$AE$7&lt;&gt;"",Prépa!$AE$7,"")</f>
        <v>6</v>
      </c>
      <c r="AS7" s="91"/>
      <c r="AT7" s="86"/>
    </row>
    <row r="8" spans="2:46" ht="18" customHeight="1" x14ac:dyDescent="0.25">
      <c r="B8" s="736"/>
      <c r="C8" s="92"/>
      <c r="D8" s="93"/>
      <c r="E8" s="93"/>
      <c r="F8" s="94"/>
      <c r="G8" s="94"/>
      <c r="H8" s="94"/>
      <c r="I8" s="94"/>
      <c r="J8" s="94"/>
      <c r="K8" s="85"/>
      <c r="L8" s="86"/>
      <c r="M8" s="79"/>
      <c r="N8" s="92"/>
      <c r="O8" s="93"/>
      <c r="P8" s="93"/>
      <c r="Q8" s="94"/>
      <c r="R8" s="94"/>
      <c r="S8" s="94"/>
      <c r="T8" s="94"/>
      <c r="U8" s="94"/>
      <c r="V8" s="85"/>
      <c r="W8" s="86"/>
      <c r="Y8" s="736"/>
      <c r="Z8" s="92"/>
      <c r="AA8" s="93"/>
      <c r="AB8" s="93"/>
      <c r="AC8" s="94"/>
      <c r="AD8" s="94"/>
      <c r="AE8" s="94"/>
      <c r="AF8" s="94"/>
      <c r="AG8" s="94"/>
      <c r="AH8" s="85"/>
      <c r="AI8" s="86"/>
      <c r="AJ8" s="79"/>
      <c r="AK8" s="92"/>
      <c r="AL8" s="93"/>
      <c r="AM8" s="93"/>
      <c r="AN8" s="94"/>
      <c r="AO8" s="94"/>
      <c r="AP8" s="94"/>
      <c r="AQ8" s="94"/>
      <c r="AR8" s="94"/>
      <c r="AS8" s="85"/>
      <c r="AT8" s="86"/>
    </row>
    <row r="9" spans="2:46" ht="18" customHeight="1" x14ac:dyDescent="0.25">
      <c r="B9" s="736"/>
      <c r="C9" s="95" t="s">
        <v>147</v>
      </c>
      <c r="D9" s="93"/>
      <c r="G9" s="94"/>
      <c r="H9" s="94"/>
      <c r="I9" s="94"/>
      <c r="J9" s="94"/>
      <c r="K9" s="85"/>
      <c r="L9" s="86"/>
      <c r="M9" s="79"/>
      <c r="N9" s="95" t="s">
        <v>147</v>
      </c>
      <c r="O9" s="93"/>
      <c r="R9" s="94"/>
      <c r="S9" s="94"/>
      <c r="T9" s="94"/>
      <c r="U9" s="94"/>
      <c r="V9" s="85"/>
      <c r="W9" s="86"/>
      <c r="Y9" s="736"/>
      <c r="Z9" s="95" t="s">
        <v>147</v>
      </c>
      <c r="AA9" s="93"/>
      <c r="AD9" s="94"/>
      <c r="AE9" s="94"/>
      <c r="AF9" s="94"/>
      <c r="AG9" s="94"/>
      <c r="AH9" s="85"/>
      <c r="AI9" s="86"/>
      <c r="AJ9" s="79"/>
      <c r="AK9" s="95" t="s">
        <v>147</v>
      </c>
      <c r="AL9" s="93"/>
      <c r="AO9" s="94"/>
      <c r="AP9" s="94"/>
      <c r="AQ9" s="94"/>
      <c r="AR9" s="94"/>
      <c r="AS9" s="85"/>
      <c r="AT9" s="86"/>
    </row>
    <row r="10" spans="2:46" ht="18" customHeight="1" x14ac:dyDescent="0.25">
      <c r="B10" s="736"/>
      <c r="C10" s="92"/>
      <c r="D10" s="93"/>
      <c r="E10" s="93"/>
      <c r="F10" s="94"/>
      <c r="G10" s="717" t="s">
        <v>294</v>
      </c>
      <c r="H10" s="717"/>
      <c r="I10" s="717"/>
      <c r="J10" s="717"/>
      <c r="K10" s="717"/>
      <c r="L10" s="86"/>
      <c r="M10" s="79"/>
      <c r="N10" s="92"/>
      <c r="O10" s="93"/>
      <c r="P10" s="93"/>
      <c r="Q10" s="94"/>
      <c r="R10" s="717" t="s">
        <v>295</v>
      </c>
      <c r="S10" s="717"/>
      <c r="T10" s="717"/>
      <c r="U10" s="717"/>
      <c r="V10" s="717"/>
      <c r="W10" s="86"/>
      <c r="Y10" s="736"/>
      <c r="Z10" s="92"/>
      <c r="AA10" s="93"/>
      <c r="AB10" s="93"/>
      <c r="AC10" s="94"/>
      <c r="AD10" s="717" t="s">
        <v>294</v>
      </c>
      <c r="AE10" s="717"/>
      <c r="AF10" s="717"/>
      <c r="AG10" s="717"/>
      <c r="AH10" s="717"/>
      <c r="AI10" s="86"/>
      <c r="AJ10" s="79"/>
      <c r="AK10" s="92"/>
      <c r="AL10" s="93"/>
      <c r="AM10" s="93"/>
      <c r="AN10" s="94"/>
      <c r="AO10" s="717" t="s">
        <v>295</v>
      </c>
      <c r="AP10" s="717"/>
      <c r="AQ10" s="717"/>
      <c r="AR10" s="717"/>
      <c r="AS10" s="717"/>
      <c r="AT10" s="86"/>
    </row>
    <row r="11" spans="2:46" ht="18" customHeight="1" x14ac:dyDescent="0.25">
      <c r="B11" s="736"/>
      <c r="C11" s="92"/>
      <c r="D11" s="458"/>
      <c r="E11" s="93"/>
      <c r="F11" s="718" t="s">
        <v>148</v>
      </c>
      <c r="G11" s="719"/>
      <c r="H11" s="719"/>
      <c r="I11" s="719"/>
      <c r="J11" s="719"/>
      <c r="K11" s="719"/>
      <c r="L11" s="720"/>
      <c r="M11" s="79"/>
      <c r="N11" s="92"/>
      <c r="O11" s="458"/>
      <c r="P11" s="93"/>
      <c r="Q11" s="718" t="s">
        <v>148</v>
      </c>
      <c r="R11" s="719"/>
      <c r="S11" s="719"/>
      <c r="T11" s="719"/>
      <c r="U11" s="719"/>
      <c r="V11" s="719"/>
      <c r="W11" s="720"/>
      <c r="Y11" s="736"/>
      <c r="Z11" s="92"/>
      <c r="AA11" s="458"/>
      <c r="AB11" s="93"/>
      <c r="AC11" s="718" t="s">
        <v>148</v>
      </c>
      <c r="AD11" s="719"/>
      <c r="AE11" s="719"/>
      <c r="AF11" s="719"/>
      <c r="AG11" s="719"/>
      <c r="AH11" s="719"/>
      <c r="AI11" s="720"/>
      <c r="AJ11" s="79"/>
      <c r="AK11" s="92"/>
      <c r="AL11" s="458"/>
      <c r="AM11" s="93"/>
      <c r="AN11" s="718" t="s">
        <v>148</v>
      </c>
      <c r="AO11" s="719"/>
      <c r="AP11" s="719"/>
      <c r="AQ11" s="719"/>
      <c r="AR11" s="719"/>
      <c r="AS11" s="719"/>
      <c r="AT11" s="720"/>
    </row>
    <row r="12" spans="2:46" ht="18" customHeight="1" x14ac:dyDescent="0.25">
      <c r="B12" s="736"/>
      <c r="C12" s="721" t="s">
        <v>149</v>
      </c>
      <c r="D12" s="722"/>
      <c r="E12" s="722"/>
      <c r="F12" s="98">
        <v>1</v>
      </c>
      <c r="G12" s="98">
        <v>2</v>
      </c>
      <c r="H12" s="98">
        <v>3</v>
      </c>
      <c r="I12" s="98">
        <v>4</v>
      </c>
      <c r="J12" s="98">
        <v>5</v>
      </c>
      <c r="K12" s="98">
        <v>6</v>
      </c>
      <c r="L12" s="98">
        <v>7</v>
      </c>
      <c r="M12" s="79"/>
      <c r="N12" s="721" t="s">
        <v>149</v>
      </c>
      <c r="O12" s="722"/>
      <c r="P12" s="722"/>
      <c r="Q12" s="98">
        <v>1</v>
      </c>
      <c r="R12" s="98">
        <v>2</v>
      </c>
      <c r="S12" s="98">
        <v>3</v>
      </c>
      <c r="T12" s="98">
        <v>4</v>
      </c>
      <c r="U12" s="98">
        <v>5</v>
      </c>
      <c r="V12" s="98">
        <v>6</v>
      </c>
      <c r="W12" s="98">
        <v>7</v>
      </c>
      <c r="Y12" s="736"/>
      <c r="Z12" s="721" t="s">
        <v>149</v>
      </c>
      <c r="AA12" s="722"/>
      <c r="AB12" s="722"/>
      <c r="AC12" s="98">
        <v>1</v>
      </c>
      <c r="AD12" s="98">
        <v>2</v>
      </c>
      <c r="AE12" s="98">
        <v>3</v>
      </c>
      <c r="AF12" s="98">
        <v>4</v>
      </c>
      <c r="AG12" s="98">
        <v>5</v>
      </c>
      <c r="AH12" s="98">
        <v>6</v>
      </c>
      <c r="AI12" s="98">
        <v>7</v>
      </c>
      <c r="AJ12" s="79"/>
      <c r="AK12" s="721" t="s">
        <v>149</v>
      </c>
      <c r="AL12" s="722"/>
      <c r="AM12" s="722"/>
      <c r="AN12" s="98">
        <v>1</v>
      </c>
      <c r="AO12" s="98">
        <v>2</v>
      </c>
      <c r="AP12" s="98">
        <v>3</v>
      </c>
      <c r="AQ12" s="98">
        <v>4</v>
      </c>
      <c r="AR12" s="98">
        <v>5</v>
      </c>
      <c r="AS12" s="98">
        <v>6</v>
      </c>
      <c r="AT12" s="98">
        <v>7</v>
      </c>
    </row>
    <row r="13" spans="2:46" ht="18" customHeight="1" x14ac:dyDescent="0.25">
      <c r="B13" s="736"/>
      <c r="C13" s="96"/>
      <c r="D13" s="99" t="str">
        <f>IF(AND('GROUPE A'!$C$27&lt;&gt;"",'GROUPE A'!$E$27&lt;&gt;""),'GROUPE A'!$C$27&amp;" - "&amp;'GROUPE A'!$E$27,"")</f>
        <v>1 - 8</v>
      </c>
      <c r="E13" s="97"/>
      <c r="F13" s="723" t="s">
        <v>150</v>
      </c>
      <c r="G13" s="724"/>
      <c r="H13" s="724"/>
      <c r="I13" s="724"/>
      <c r="J13" s="724"/>
      <c r="K13" s="724"/>
      <c r="L13" s="725"/>
      <c r="M13" s="79"/>
      <c r="N13" s="96"/>
      <c r="O13" s="99" t="str">
        <f>IF(AND('GROUPE A'!$C$28&lt;&gt;"",'GROUPE A'!$E$28&lt;&gt;""),'GROUPE A'!$C$28&amp;" - "&amp;'GROUPE A'!$E$28,"")</f>
        <v>2 - 7</v>
      </c>
      <c r="P13" s="97"/>
      <c r="Q13" s="723" t="s">
        <v>150</v>
      </c>
      <c r="R13" s="724"/>
      <c r="S13" s="724"/>
      <c r="T13" s="724"/>
      <c r="U13" s="724"/>
      <c r="V13" s="724"/>
      <c r="W13" s="725"/>
      <c r="Y13" s="736"/>
      <c r="Z13" s="96"/>
      <c r="AA13" s="99" t="str">
        <f>IF(AND('GROUPE B'!$C$27&lt;&gt;"",'GROUPE B'!$E$27&lt;&gt;""),'GROUPE B'!$C$27&amp;" - "&amp;'GROUPE B'!$E$27,"")</f>
        <v>1 - 8</v>
      </c>
      <c r="AB13" s="97"/>
      <c r="AC13" s="723" t="s">
        <v>150</v>
      </c>
      <c r="AD13" s="724"/>
      <c r="AE13" s="724"/>
      <c r="AF13" s="724"/>
      <c r="AG13" s="724"/>
      <c r="AH13" s="724"/>
      <c r="AI13" s="725"/>
      <c r="AJ13" s="79"/>
      <c r="AK13" s="96"/>
      <c r="AL13" s="99" t="str">
        <f>IF(AND('GROUPE B'!$C$28&lt;&gt;"",'GROUPE B'!$E$28&lt;&gt;""),'GROUPE B'!$C$28&amp;" - "&amp;'GROUPE B'!$E$28,"")</f>
        <v>2 - 7</v>
      </c>
      <c r="AM13" s="97"/>
      <c r="AN13" s="723" t="s">
        <v>150</v>
      </c>
      <c r="AO13" s="724"/>
      <c r="AP13" s="724"/>
      <c r="AQ13" s="724"/>
      <c r="AR13" s="724"/>
      <c r="AS13" s="724"/>
      <c r="AT13" s="725"/>
    </row>
    <row r="14" spans="2:46" ht="18" customHeight="1" x14ac:dyDescent="0.25">
      <c r="B14" s="736"/>
      <c r="C14" s="100">
        <f>IF(D13&lt;&gt;"",'GROUPE A'!$K$16,"")</f>
        <v>1</v>
      </c>
      <c r="D14" s="85"/>
      <c r="E14" s="101"/>
      <c r="F14" s="700"/>
      <c r="G14" s="700"/>
      <c r="H14" s="700"/>
      <c r="I14" s="700"/>
      <c r="J14" s="700"/>
      <c r="K14" s="714"/>
      <c r="L14" s="706"/>
      <c r="M14" s="79"/>
      <c r="N14" s="100">
        <f>IF(O13&lt;&gt;"",'GROUPE A'!$K$17,"")</f>
        <v>2</v>
      </c>
      <c r="O14" s="85"/>
      <c r="P14" s="101"/>
      <c r="Q14" s="700"/>
      <c r="R14" s="700"/>
      <c r="S14" s="700"/>
      <c r="T14" s="700"/>
      <c r="U14" s="700"/>
      <c r="V14" s="714"/>
      <c r="W14" s="706"/>
      <c r="Y14" s="736"/>
      <c r="Z14" s="100">
        <f>IF(AA13&lt;&gt;"",'GROUPE B'!$K$16,"")</f>
        <v>9</v>
      </c>
      <c r="AA14" s="85"/>
      <c r="AB14" s="101"/>
      <c r="AC14" s="700"/>
      <c r="AD14" s="700"/>
      <c r="AE14" s="700"/>
      <c r="AF14" s="700"/>
      <c r="AG14" s="700"/>
      <c r="AH14" s="714"/>
      <c r="AI14" s="706"/>
      <c r="AJ14" s="79"/>
      <c r="AK14" s="100">
        <f>IF(AL13&lt;&gt;"",'GROUPE B'!$K$17,"")</f>
        <v>16</v>
      </c>
      <c r="AL14" s="85"/>
      <c r="AM14" s="101"/>
      <c r="AN14" s="700"/>
      <c r="AO14" s="700"/>
      <c r="AP14" s="700"/>
      <c r="AQ14" s="700"/>
      <c r="AR14" s="700"/>
      <c r="AS14" s="714"/>
      <c r="AT14" s="706"/>
    </row>
    <row r="15" spans="2:46" ht="30" customHeight="1" x14ac:dyDescent="0.25">
      <c r="B15" s="736"/>
      <c r="C15" s="711" t="str">
        <f>IF(C14&lt;&gt;"",VLOOKUP(C14,Liste!$C$17:$I$24,3,FALSE),"")</f>
        <v>RUTLER Sébastien</v>
      </c>
      <c r="D15" s="712"/>
      <c r="E15" s="713"/>
      <c r="F15" s="702"/>
      <c r="G15" s="702"/>
      <c r="H15" s="702"/>
      <c r="I15" s="702"/>
      <c r="J15" s="702"/>
      <c r="K15" s="715"/>
      <c r="L15" s="707"/>
      <c r="M15" s="79"/>
      <c r="N15" s="711" t="str">
        <f>IF(N14&lt;&gt;"",VLOOKUP(N14,Liste!$C$17:$I$24,3,FALSE),"")</f>
        <v>LE MOAL Bruno</v>
      </c>
      <c r="O15" s="712"/>
      <c r="P15" s="713"/>
      <c r="Q15" s="702"/>
      <c r="R15" s="702"/>
      <c r="S15" s="702"/>
      <c r="T15" s="702"/>
      <c r="U15" s="702"/>
      <c r="V15" s="715"/>
      <c r="W15" s="707"/>
      <c r="Y15" s="736"/>
      <c r="Z15" s="711" t="str">
        <f>IF(Z14&lt;&gt;"",VLOOKUP(Z14,Liste!$C$30:$I$37,3,FALSE),"")</f>
        <v>PAPIRER Alan</v>
      </c>
      <c r="AA15" s="712"/>
      <c r="AB15" s="713"/>
      <c r="AC15" s="702"/>
      <c r="AD15" s="702"/>
      <c r="AE15" s="702"/>
      <c r="AF15" s="702"/>
      <c r="AG15" s="702"/>
      <c r="AH15" s="715"/>
      <c r="AI15" s="707"/>
      <c r="AJ15" s="79"/>
      <c r="AK15" s="711" t="str">
        <f>IF(AK14&lt;&gt;"",VLOOKUP(AK14,Liste!$C$30:$I$37,3,FALSE),"")</f>
        <v>HENOUX Frédéric</v>
      </c>
      <c r="AL15" s="712"/>
      <c r="AM15" s="713"/>
      <c r="AN15" s="702"/>
      <c r="AO15" s="702"/>
      <c r="AP15" s="702"/>
      <c r="AQ15" s="702"/>
      <c r="AR15" s="702"/>
      <c r="AS15" s="715"/>
      <c r="AT15" s="707"/>
    </row>
    <row r="16" spans="2:46" ht="18" customHeight="1" x14ac:dyDescent="0.25">
      <c r="B16" s="736"/>
      <c r="C16" s="703" t="str">
        <f>IF(C14&lt;&gt;"",VLOOKUP(C14,Liste!$C$17:$I$24,7,FALSE),"")</f>
        <v>PPN NEUVILLE EN FERRAIN</v>
      </c>
      <c r="D16" s="704"/>
      <c r="E16" s="705"/>
      <c r="F16" s="701"/>
      <c r="G16" s="701"/>
      <c r="H16" s="701"/>
      <c r="I16" s="701"/>
      <c r="J16" s="701"/>
      <c r="K16" s="716"/>
      <c r="L16" s="708"/>
      <c r="M16" s="79"/>
      <c r="N16" s="703" t="str">
        <f>IF(N14&lt;&gt;"",VLOOKUP(N14,Liste!$C$17:$I$24,7,FALSE),"")</f>
        <v>F.O.L.C.L.O.</v>
      </c>
      <c r="O16" s="704"/>
      <c r="P16" s="705"/>
      <c r="Q16" s="701"/>
      <c r="R16" s="701"/>
      <c r="S16" s="701"/>
      <c r="T16" s="701"/>
      <c r="U16" s="701"/>
      <c r="V16" s="716"/>
      <c r="W16" s="708"/>
      <c r="Y16" s="736"/>
      <c r="Z16" s="703" t="str">
        <f>IF(Z14&lt;&gt;"",VLOOKUP(Z14,Liste!$C$30:$I$37,7,FALSE),"")</f>
        <v>MOULINS LES METZ HANDISPORT</v>
      </c>
      <c r="AA16" s="704"/>
      <c r="AB16" s="705"/>
      <c r="AC16" s="701"/>
      <c r="AD16" s="701"/>
      <c r="AE16" s="701"/>
      <c r="AF16" s="701"/>
      <c r="AG16" s="701"/>
      <c r="AH16" s="716"/>
      <c r="AI16" s="708"/>
      <c r="AJ16" s="79"/>
      <c r="AK16" s="703" t="str">
        <f>IF(AK14&lt;&gt;"",VLOOKUP(AK14,Liste!$C$30:$I$37,7,FALSE),"")</f>
        <v>CTT CHATEAU THIERRY</v>
      </c>
      <c r="AL16" s="704"/>
      <c r="AM16" s="705"/>
      <c r="AN16" s="701"/>
      <c r="AO16" s="701"/>
      <c r="AP16" s="701"/>
      <c r="AQ16" s="701"/>
      <c r="AR16" s="701"/>
      <c r="AS16" s="716"/>
      <c r="AT16" s="708"/>
    </row>
    <row r="17" spans="2:46" ht="18" customHeight="1" x14ac:dyDescent="0.25">
      <c r="B17" s="736"/>
      <c r="C17" s="102"/>
      <c r="E17" s="103"/>
      <c r="F17" s="104"/>
      <c r="G17" s="104"/>
      <c r="H17" s="104"/>
      <c r="I17" s="104"/>
      <c r="J17" s="104"/>
      <c r="K17" s="104"/>
      <c r="L17" s="104"/>
      <c r="M17" s="79"/>
      <c r="N17" s="102"/>
      <c r="P17" s="103"/>
      <c r="Q17" s="104"/>
      <c r="R17" s="104"/>
      <c r="S17" s="104"/>
      <c r="T17" s="104"/>
      <c r="U17" s="104"/>
      <c r="V17" s="104"/>
      <c r="W17" s="104"/>
      <c r="Y17" s="736"/>
      <c r="Z17" s="102"/>
      <c r="AB17" s="103"/>
      <c r="AC17" s="104"/>
      <c r="AD17" s="104"/>
      <c r="AE17" s="104"/>
      <c r="AF17" s="104"/>
      <c r="AG17" s="104"/>
      <c r="AH17" s="104"/>
      <c r="AI17" s="104"/>
      <c r="AJ17" s="79"/>
      <c r="AK17" s="102"/>
      <c r="AM17" s="103"/>
      <c r="AN17" s="104"/>
      <c r="AO17" s="104"/>
      <c r="AP17" s="104"/>
      <c r="AQ17" s="104"/>
      <c r="AR17" s="104"/>
      <c r="AS17" s="104"/>
      <c r="AT17" s="104"/>
    </row>
    <row r="18" spans="2:46" ht="18" customHeight="1" x14ac:dyDescent="0.25">
      <c r="B18" s="736"/>
      <c r="C18" s="79"/>
      <c r="D18" s="105" t="s">
        <v>124</v>
      </c>
      <c r="E18" s="85"/>
      <c r="F18" s="106"/>
      <c r="G18" s="106"/>
      <c r="H18" s="106"/>
      <c r="I18" s="106"/>
      <c r="J18" s="106"/>
      <c r="K18" s="106"/>
      <c r="L18" s="106"/>
      <c r="M18" s="79"/>
      <c r="N18" s="79"/>
      <c r="O18" s="105" t="s">
        <v>124</v>
      </c>
      <c r="P18" s="85"/>
      <c r="Q18" s="106"/>
      <c r="R18" s="106"/>
      <c r="S18" s="106"/>
      <c r="T18" s="106"/>
      <c r="U18" s="106"/>
      <c r="V18" s="106"/>
      <c r="W18" s="106"/>
      <c r="Y18" s="736"/>
      <c r="Z18" s="79"/>
      <c r="AA18" s="105" t="s">
        <v>124</v>
      </c>
      <c r="AB18" s="85"/>
      <c r="AC18" s="106"/>
      <c r="AD18" s="106"/>
      <c r="AE18" s="106"/>
      <c r="AF18" s="106"/>
      <c r="AG18" s="106"/>
      <c r="AH18" s="106"/>
      <c r="AI18" s="106"/>
      <c r="AJ18" s="79"/>
      <c r="AK18" s="79"/>
      <c r="AL18" s="105" t="s">
        <v>124</v>
      </c>
      <c r="AM18" s="85"/>
      <c r="AN18" s="106"/>
      <c r="AO18" s="106"/>
      <c r="AP18" s="106"/>
      <c r="AQ18" s="106"/>
      <c r="AR18" s="106"/>
      <c r="AS18" s="106"/>
      <c r="AT18" s="106"/>
    </row>
    <row r="19" spans="2:46" ht="18" customHeight="1" x14ac:dyDescent="0.25">
      <c r="B19" s="736"/>
      <c r="C19" s="100">
        <f>IF(D13&lt;&gt;"",'GROUPE A'!$K$23,"")</f>
        <v>8</v>
      </c>
      <c r="D19" s="85"/>
      <c r="E19" s="101"/>
      <c r="F19" s="700" t="s">
        <v>2</v>
      </c>
      <c r="G19" s="700"/>
      <c r="H19" s="700"/>
      <c r="I19" s="700"/>
      <c r="J19" s="700"/>
      <c r="K19" s="706"/>
      <c r="L19" s="706"/>
      <c r="M19" s="79"/>
      <c r="N19" s="100">
        <f>IF(O13&lt;&gt;"",'GROUPE A'!$K$22,"")</f>
        <v>7</v>
      </c>
      <c r="O19" s="85"/>
      <c r="P19" s="101"/>
      <c r="Q19" s="700" t="s">
        <v>2</v>
      </c>
      <c r="R19" s="700"/>
      <c r="S19" s="700"/>
      <c r="T19" s="700"/>
      <c r="U19" s="700"/>
      <c r="V19" s="706"/>
      <c r="W19" s="706"/>
      <c r="Y19" s="736"/>
      <c r="Z19" s="100">
        <f>IF(AA13&lt;&gt;"",'GROUPE B'!$K$23,"")</f>
        <v>10</v>
      </c>
      <c r="AA19" s="85"/>
      <c r="AB19" s="101"/>
      <c r="AC19" s="700" t="s">
        <v>2</v>
      </c>
      <c r="AD19" s="700"/>
      <c r="AE19" s="700"/>
      <c r="AF19" s="700"/>
      <c r="AG19" s="700"/>
      <c r="AH19" s="706"/>
      <c r="AI19" s="706"/>
      <c r="AJ19" s="79"/>
      <c r="AK19" s="100">
        <f>IF(AL13&lt;&gt;"",'GROUPE B'!$K$22,"")</f>
        <v>15</v>
      </c>
      <c r="AL19" s="85"/>
      <c r="AM19" s="101"/>
      <c r="AN19" s="700" t="s">
        <v>2</v>
      </c>
      <c r="AO19" s="700"/>
      <c r="AP19" s="700"/>
      <c r="AQ19" s="700"/>
      <c r="AR19" s="700"/>
      <c r="AS19" s="706"/>
      <c r="AT19" s="706"/>
    </row>
    <row r="20" spans="2:46" ht="30" customHeight="1" x14ac:dyDescent="0.25">
      <c r="B20" s="736"/>
      <c r="C20" s="711" t="str">
        <f>IF(C19&lt;&gt;"",VLOOKUP(C19,Liste!$C$17:$I$24,3,FALSE),"")</f>
        <v>GOLLNISCH Laurent</v>
      </c>
      <c r="D20" s="712"/>
      <c r="E20" s="713"/>
      <c r="F20" s="702"/>
      <c r="G20" s="702"/>
      <c r="H20" s="702"/>
      <c r="I20" s="702"/>
      <c r="J20" s="702"/>
      <c r="K20" s="707"/>
      <c r="L20" s="707"/>
      <c r="M20" s="79"/>
      <c r="N20" s="711" t="str">
        <f>IF(N19&lt;&gt;"",VLOOKUP(N19,Liste!$C$17:$I$24,3,FALSE),"")</f>
        <v>FILLOU Marie-Christine</v>
      </c>
      <c r="O20" s="712"/>
      <c r="P20" s="713"/>
      <c r="Q20" s="702"/>
      <c r="R20" s="702"/>
      <c r="S20" s="702"/>
      <c r="T20" s="702"/>
      <c r="U20" s="702"/>
      <c r="V20" s="707"/>
      <c r="W20" s="707"/>
      <c r="Y20" s="736"/>
      <c r="Z20" s="711" t="str">
        <f>IF(Z19&lt;&gt;"",VLOOKUP(Z19,Liste!$C$30:$I$37,3,FALSE),"")</f>
        <v>HASLE Stéphane</v>
      </c>
      <c r="AA20" s="712"/>
      <c r="AB20" s="713"/>
      <c r="AC20" s="702"/>
      <c r="AD20" s="702"/>
      <c r="AE20" s="702"/>
      <c r="AF20" s="702"/>
      <c r="AG20" s="702"/>
      <c r="AH20" s="707"/>
      <c r="AI20" s="707"/>
      <c r="AJ20" s="79"/>
      <c r="AK20" s="711" t="str">
        <f>IF(AK19&lt;&gt;"",VLOOKUP(AK19,Liste!$C$30:$I$37,3,FALSE),"")</f>
        <v>DUBOIS Gilles</v>
      </c>
      <c r="AL20" s="712"/>
      <c r="AM20" s="713"/>
      <c r="AN20" s="702"/>
      <c r="AO20" s="702"/>
      <c r="AP20" s="702"/>
      <c r="AQ20" s="702"/>
      <c r="AR20" s="702"/>
      <c r="AS20" s="707"/>
      <c r="AT20" s="707"/>
    </row>
    <row r="21" spans="2:46" ht="18" customHeight="1" x14ac:dyDescent="0.25">
      <c r="B21" s="736"/>
      <c r="C21" s="703" t="str">
        <f>IF(C19&lt;&gt;"",VLOOKUP(C19,Liste!$C$17:$I$24,7,FALSE),"")</f>
        <v>MOULINS LES METZ HANDISPORT</v>
      </c>
      <c r="D21" s="704"/>
      <c r="E21" s="705"/>
      <c r="F21" s="701"/>
      <c r="G21" s="701"/>
      <c r="H21" s="701"/>
      <c r="I21" s="701"/>
      <c r="J21" s="701"/>
      <c r="K21" s="708"/>
      <c r="L21" s="708"/>
      <c r="M21" s="79"/>
      <c r="N21" s="703" t="str">
        <f>IF(N19&lt;&gt;"",VLOOKUP(N19,Liste!$C$17:$I$24,7,FALSE),"")</f>
        <v>SAINT-AVERTIN STT</v>
      </c>
      <c r="O21" s="704"/>
      <c r="P21" s="705"/>
      <c r="Q21" s="701"/>
      <c r="R21" s="701"/>
      <c r="S21" s="701"/>
      <c r="T21" s="701"/>
      <c r="U21" s="701"/>
      <c r="V21" s="708"/>
      <c r="W21" s="708"/>
      <c r="Y21" s="736"/>
      <c r="Z21" s="703" t="str">
        <f>IF(Z19&lt;&gt;"",VLOOKUP(Z19,Liste!$C$30:$I$37,7,FALSE),"")</f>
        <v>THORIGNE-FOUILLARD TT</v>
      </c>
      <c r="AA21" s="704"/>
      <c r="AB21" s="705"/>
      <c r="AC21" s="701"/>
      <c r="AD21" s="701"/>
      <c r="AE21" s="701"/>
      <c r="AF21" s="701"/>
      <c r="AG21" s="701"/>
      <c r="AH21" s="708"/>
      <c r="AI21" s="708"/>
      <c r="AJ21" s="79"/>
      <c r="AK21" s="703" t="str">
        <f>IF(AK19&lt;&gt;"",VLOOKUP(AK19,Liste!$C$30:$I$37,7,FALSE),"")</f>
        <v>LE MANS SARTHE TT</v>
      </c>
      <c r="AL21" s="704"/>
      <c r="AM21" s="705"/>
      <c r="AN21" s="701"/>
      <c r="AO21" s="701"/>
      <c r="AP21" s="701"/>
      <c r="AQ21" s="701"/>
      <c r="AR21" s="701"/>
      <c r="AS21" s="708"/>
      <c r="AT21" s="708"/>
    </row>
    <row r="22" spans="2:46" ht="18" customHeight="1" x14ac:dyDescent="0.25">
      <c r="B22" s="736"/>
      <c r="C22" s="102"/>
      <c r="E22" s="103"/>
      <c r="F22" s="104"/>
      <c r="G22" s="104"/>
      <c r="H22" s="104"/>
      <c r="I22" s="104"/>
      <c r="J22" s="104"/>
      <c r="K22" s="104"/>
      <c r="L22" s="104"/>
      <c r="M22" s="79"/>
      <c r="N22" s="102"/>
      <c r="P22" s="103"/>
      <c r="Q22" s="104"/>
      <c r="R22" s="104"/>
      <c r="S22" s="104"/>
      <c r="T22" s="104"/>
      <c r="U22" s="104"/>
      <c r="V22" s="104"/>
      <c r="W22" s="104"/>
      <c r="Y22" s="736"/>
      <c r="Z22" s="102"/>
      <c r="AB22" s="103"/>
      <c r="AC22" s="104"/>
      <c r="AD22" s="104"/>
      <c r="AE22" s="104"/>
      <c r="AF22" s="104"/>
      <c r="AG22" s="104"/>
      <c r="AH22" s="104"/>
      <c r="AI22" s="104"/>
      <c r="AJ22" s="79"/>
      <c r="AK22" s="102"/>
      <c r="AM22" s="103"/>
      <c r="AN22" s="104"/>
      <c r="AO22" s="104"/>
      <c r="AP22" s="104"/>
      <c r="AQ22" s="104"/>
      <c r="AR22" s="104"/>
      <c r="AS22" s="104"/>
      <c r="AT22" s="104"/>
    </row>
    <row r="23" spans="2:46" ht="18" customHeight="1" x14ac:dyDescent="0.25">
      <c r="B23" s="736"/>
      <c r="C23" s="79"/>
      <c r="D23" s="85"/>
      <c r="E23" s="85"/>
      <c r="F23" s="106"/>
      <c r="G23" s="106"/>
      <c r="H23" s="106"/>
      <c r="I23" s="106"/>
      <c r="J23" s="106"/>
      <c r="K23" s="106"/>
      <c r="L23" s="106"/>
      <c r="M23" s="79"/>
      <c r="N23" s="79"/>
      <c r="O23" s="85"/>
      <c r="P23" s="85"/>
      <c r="Q23" s="106"/>
      <c r="R23" s="106"/>
      <c r="S23" s="106"/>
      <c r="T23" s="106"/>
      <c r="U23" s="106"/>
      <c r="V23" s="106"/>
      <c r="W23" s="106"/>
      <c r="Y23" s="736"/>
      <c r="Z23" s="79"/>
      <c r="AA23" s="85"/>
      <c r="AB23" s="85"/>
      <c r="AC23" s="106"/>
      <c r="AD23" s="106"/>
      <c r="AE23" s="106"/>
      <c r="AF23" s="106"/>
      <c r="AG23" s="106"/>
      <c r="AH23" s="106"/>
      <c r="AI23" s="106"/>
      <c r="AJ23" s="79"/>
      <c r="AK23" s="79"/>
      <c r="AL23" s="85"/>
      <c r="AM23" s="85"/>
      <c r="AN23" s="106"/>
      <c r="AO23" s="106"/>
      <c r="AP23" s="106"/>
      <c r="AQ23" s="106"/>
      <c r="AR23" s="106"/>
      <c r="AS23" s="106"/>
      <c r="AT23" s="106"/>
    </row>
    <row r="24" spans="2:46" ht="18" customHeight="1" x14ac:dyDescent="0.25">
      <c r="B24" s="736"/>
      <c r="C24" s="79"/>
      <c r="D24" s="85"/>
      <c r="E24" s="85"/>
      <c r="F24" s="85"/>
      <c r="G24" s="85"/>
      <c r="H24" s="85"/>
      <c r="I24" s="85"/>
      <c r="J24" s="85"/>
      <c r="K24" s="85"/>
      <c r="L24" s="86"/>
      <c r="M24" s="79"/>
      <c r="N24" s="79"/>
      <c r="O24" s="85"/>
      <c r="P24" s="85"/>
      <c r="Q24" s="85"/>
      <c r="R24" s="85"/>
      <c r="S24" s="85"/>
      <c r="T24" s="85"/>
      <c r="U24" s="85"/>
      <c r="V24" s="85"/>
      <c r="W24" s="86"/>
      <c r="Y24" s="736"/>
      <c r="Z24" s="79"/>
      <c r="AA24" s="85"/>
      <c r="AB24" s="85"/>
      <c r="AC24" s="85"/>
      <c r="AD24" s="85"/>
      <c r="AE24" s="85"/>
      <c r="AF24" s="85"/>
      <c r="AG24" s="85"/>
      <c r="AH24" s="85"/>
      <c r="AI24" s="86"/>
      <c r="AJ24" s="79"/>
      <c r="AK24" s="79"/>
      <c r="AL24" s="85"/>
      <c r="AM24" s="85"/>
      <c r="AN24" s="85"/>
      <c r="AO24" s="85"/>
      <c r="AP24" s="85"/>
      <c r="AQ24" s="85"/>
      <c r="AR24" s="85"/>
      <c r="AS24" s="85"/>
      <c r="AT24" s="86"/>
    </row>
    <row r="25" spans="2:46" ht="18" customHeight="1" x14ac:dyDescent="0.25">
      <c r="B25" s="736"/>
      <c r="C25" s="709" t="s">
        <v>151</v>
      </c>
      <c r="D25" s="710"/>
      <c r="E25" s="710"/>
      <c r="F25" s="107" t="s">
        <v>81</v>
      </c>
      <c r="G25" s="107" t="s">
        <v>152</v>
      </c>
      <c r="H25" s="107" t="s">
        <v>153</v>
      </c>
      <c r="I25" s="85"/>
      <c r="J25" s="85"/>
      <c r="K25" s="85"/>
      <c r="L25" s="86"/>
      <c r="M25" s="79"/>
      <c r="N25" s="709" t="s">
        <v>151</v>
      </c>
      <c r="O25" s="710"/>
      <c r="P25" s="710"/>
      <c r="Q25" s="107" t="s">
        <v>81</v>
      </c>
      <c r="R25" s="107" t="s">
        <v>152</v>
      </c>
      <c r="S25" s="107" t="s">
        <v>153</v>
      </c>
      <c r="T25" s="85"/>
      <c r="U25" s="85"/>
      <c r="V25" s="85"/>
      <c r="W25" s="86"/>
      <c r="Y25" s="736"/>
      <c r="Z25" s="709" t="s">
        <v>151</v>
      </c>
      <c r="AA25" s="710"/>
      <c r="AB25" s="710"/>
      <c r="AC25" s="107" t="s">
        <v>81</v>
      </c>
      <c r="AD25" s="107" t="s">
        <v>152</v>
      </c>
      <c r="AE25" s="107" t="s">
        <v>153</v>
      </c>
      <c r="AF25" s="85"/>
      <c r="AG25" s="85"/>
      <c r="AH25" s="85"/>
      <c r="AI25" s="86"/>
      <c r="AJ25" s="79"/>
      <c r="AK25" s="709" t="s">
        <v>151</v>
      </c>
      <c r="AL25" s="710"/>
      <c r="AM25" s="710"/>
      <c r="AN25" s="107" t="s">
        <v>81</v>
      </c>
      <c r="AO25" s="107" t="s">
        <v>152</v>
      </c>
      <c r="AP25" s="107" t="s">
        <v>153</v>
      </c>
      <c r="AQ25" s="85"/>
      <c r="AR25" s="85"/>
      <c r="AS25" s="85"/>
      <c r="AT25" s="86"/>
    </row>
    <row r="26" spans="2:46" ht="18" customHeight="1" x14ac:dyDescent="0.25">
      <c r="B26" s="736"/>
      <c r="C26" s="694" t="str">
        <f>C15</f>
        <v>RUTLER Sébastien</v>
      </c>
      <c r="D26" s="695"/>
      <c r="E26" s="696"/>
      <c r="F26" s="700"/>
      <c r="G26" s="700"/>
      <c r="H26" s="700"/>
      <c r="I26" s="85"/>
      <c r="J26" s="85"/>
      <c r="K26" s="85"/>
      <c r="L26" s="86"/>
      <c r="M26" s="79"/>
      <c r="N26" s="694" t="str">
        <f>N15</f>
        <v>LE MOAL Bruno</v>
      </c>
      <c r="O26" s="695"/>
      <c r="P26" s="696"/>
      <c r="Q26" s="700"/>
      <c r="R26" s="700"/>
      <c r="S26" s="700"/>
      <c r="T26" s="85"/>
      <c r="U26" s="85"/>
      <c r="V26" s="85"/>
      <c r="W26" s="86"/>
      <c r="Y26" s="736"/>
      <c r="Z26" s="694" t="str">
        <f>Z15</f>
        <v>PAPIRER Alan</v>
      </c>
      <c r="AA26" s="695"/>
      <c r="AB26" s="696"/>
      <c r="AC26" s="700"/>
      <c r="AD26" s="700"/>
      <c r="AE26" s="700"/>
      <c r="AF26" s="85"/>
      <c r="AG26" s="85"/>
      <c r="AH26" s="85"/>
      <c r="AI26" s="86"/>
      <c r="AJ26" s="79"/>
      <c r="AK26" s="694" t="str">
        <f>AK15</f>
        <v>HENOUX Frédéric</v>
      </c>
      <c r="AL26" s="695"/>
      <c r="AM26" s="696"/>
      <c r="AN26" s="700"/>
      <c r="AO26" s="700"/>
      <c r="AP26" s="700"/>
      <c r="AQ26" s="85"/>
      <c r="AR26" s="85"/>
      <c r="AS26" s="85"/>
      <c r="AT26" s="86"/>
    </row>
    <row r="27" spans="2:46" ht="18" customHeight="1" x14ac:dyDescent="0.25">
      <c r="B27" s="736"/>
      <c r="C27" s="697"/>
      <c r="D27" s="698"/>
      <c r="E27" s="699"/>
      <c r="F27" s="701"/>
      <c r="G27" s="701"/>
      <c r="H27" s="701"/>
      <c r="I27" s="85"/>
      <c r="J27" s="85"/>
      <c r="K27" s="85"/>
      <c r="L27" s="86"/>
      <c r="M27" s="79"/>
      <c r="N27" s="697"/>
      <c r="O27" s="698"/>
      <c r="P27" s="699"/>
      <c r="Q27" s="701"/>
      <c r="R27" s="701"/>
      <c r="S27" s="701"/>
      <c r="T27" s="85"/>
      <c r="U27" s="85"/>
      <c r="V27" s="85"/>
      <c r="W27" s="86"/>
      <c r="Y27" s="736"/>
      <c r="Z27" s="697"/>
      <c r="AA27" s="698"/>
      <c r="AB27" s="699"/>
      <c r="AC27" s="701"/>
      <c r="AD27" s="701"/>
      <c r="AE27" s="701"/>
      <c r="AF27" s="85"/>
      <c r="AG27" s="85"/>
      <c r="AH27" s="85"/>
      <c r="AI27" s="86"/>
      <c r="AJ27" s="79"/>
      <c r="AK27" s="697"/>
      <c r="AL27" s="698"/>
      <c r="AM27" s="699"/>
      <c r="AN27" s="701"/>
      <c r="AO27" s="701"/>
      <c r="AP27" s="701"/>
      <c r="AQ27" s="85"/>
      <c r="AR27" s="85"/>
      <c r="AS27" s="85"/>
      <c r="AT27" s="86"/>
    </row>
    <row r="28" spans="2:46" ht="18" customHeight="1" x14ac:dyDescent="0.25">
      <c r="B28" s="736"/>
      <c r="C28" s="694" t="str">
        <f>C20</f>
        <v>GOLLNISCH Laurent</v>
      </c>
      <c r="D28" s="695"/>
      <c r="E28" s="696"/>
      <c r="F28" s="700"/>
      <c r="G28" s="700"/>
      <c r="H28" s="700"/>
      <c r="I28" s="85"/>
      <c r="J28" s="85"/>
      <c r="K28" s="85"/>
      <c r="L28" s="86"/>
      <c r="M28" s="79"/>
      <c r="N28" s="694" t="str">
        <f>N20</f>
        <v>FILLOU Marie-Christine</v>
      </c>
      <c r="O28" s="695"/>
      <c r="P28" s="696"/>
      <c r="Q28" s="700"/>
      <c r="R28" s="700"/>
      <c r="S28" s="700"/>
      <c r="T28" s="85"/>
      <c r="U28" s="85"/>
      <c r="V28" s="85"/>
      <c r="W28" s="86"/>
      <c r="Y28" s="736"/>
      <c r="Z28" s="694" t="str">
        <f>Z20</f>
        <v>HASLE Stéphane</v>
      </c>
      <c r="AA28" s="695"/>
      <c r="AB28" s="696"/>
      <c r="AC28" s="700"/>
      <c r="AD28" s="700"/>
      <c r="AE28" s="700"/>
      <c r="AF28" s="85"/>
      <c r="AG28" s="85"/>
      <c r="AH28" s="85"/>
      <c r="AI28" s="86"/>
      <c r="AJ28" s="79"/>
      <c r="AK28" s="694" t="str">
        <f>AK20</f>
        <v>DUBOIS Gilles</v>
      </c>
      <c r="AL28" s="695"/>
      <c r="AM28" s="696"/>
      <c r="AN28" s="700"/>
      <c r="AO28" s="700"/>
      <c r="AP28" s="700"/>
      <c r="AQ28" s="85"/>
      <c r="AR28" s="85"/>
      <c r="AS28" s="85"/>
      <c r="AT28" s="86"/>
    </row>
    <row r="29" spans="2:46" ht="18" customHeight="1" x14ac:dyDescent="0.25">
      <c r="B29" s="736"/>
      <c r="C29" s="697"/>
      <c r="D29" s="698"/>
      <c r="E29" s="699"/>
      <c r="F29" s="701"/>
      <c r="G29" s="701"/>
      <c r="H29" s="701"/>
      <c r="I29" s="85"/>
      <c r="J29" s="85"/>
      <c r="K29" s="85"/>
      <c r="L29" s="86"/>
      <c r="M29" s="79"/>
      <c r="N29" s="697"/>
      <c r="O29" s="698"/>
      <c r="P29" s="699"/>
      <c r="Q29" s="701"/>
      <c r="R29" s="701"/>
      <c r="S29" s="701"/>
      <c r="T29" s="85"/>
      <c r="U29" s="85"/>
      <c r="V29" s="85"/>
      <c r="W29" s="86"/>
      <c r="Y29" s="736"/>
      <c r="Z29" s="697"/>
      <c r="AA29" s="698"/>
      <c r="AB29" s="699"/>
      <c r="AC29" s="701"/>
      <c r="AD29" s="701"/>
      <c r="AE29" s="701"/>
      <c r="AF29" s="85"/>
      <c r="AG29" s="85"/>
      <c r="AH29" s="85"/>
      <c r="AI29" s="86"/>
      <c r="AJ29" s="79"/>
      <c r="AK29" s="697"/>
      <c r="AL29" s="698"/>
      <c r="AM29" s="699"/>
      <c r="AN29" s="701"/>
      <c r="AO29" s="701"/>
      <c r="AP29" s="701"/>
      <c r="AQ29" s="85"/>
      <c r="AR29" s="85"/>
      <c r="AS29" s="85"/>
      <c r="AT29" s="86"/>
    </row>
    <row r="30" spans="2:46" ht="18" customHeight="1" x14ac:dyDescent="0.25">
      <c r="B30" s="736"/>
      <c r="C30" s="108" t="s">
        <v>154</v>
      </c>
      <c r="D30" s="85"/>
      <c r="E30" s="85"/>
      <c r="F30" s="85"/>
      <c r="G30" s="85"/>
      <c r="H30" s="85"/>
      <c r="I30" s="85"/>
      <c r="J30" s="85"/>
      <c r="K30" s="85"/>
      <c r="L30" s="86"/>
      <c r="M30" s="79"/>
      <c r="N30" s="108" t="s">
        <v>154</v>
      </c>
      <c r="O30" s="85"/>
      <c r="P30" s="85"/>
      <c r="Q30" s="85"/>
      <c r="R30" s="85"/>
      <c r="S30" s="85"/>
      <c r="T30" s="85"/>
      <c r="U30" s="85"/>
      <c r="V30" s="85"/>
      <c r="W30" s="86"/>
      <c r="Y30" s="736"/>
      <c r="Z30" s="108" t="s">
        <v>154</v>
      </c>
      <c r="AA30" s="85"/>
      <c r="AB30" s="85"/>
      <c r="AC30" s="85"/>
      <c r="AD30" s="85"/>
      <c r="AE30" s="85"/>
      <c r="AF30" s="85"/>
      <c r="AG30" s="85"/>
      <c r="AH30" s="85"/>
      <c r="AI30" s="86"/>
      <c r="AJ30" s="79"/>
      <c r="AK30" s="108" t="s">
        <v>154</v>
      </c>
      <c r="AL30" s="85"/>
      <c r="AM30" s="85"/>
      <c r="AN30" s="85"/>
      <c r="AO30" s="85"/>
      <c r="AP30" s="85"/>
      <c r="AQ30" s="85"/>
      <c r="AR30" s="85"/>
      <c r="AS30" s="85"/>
      <c r="AT30" s="86"/>
    </row>
    <row r="31" spans="2:46" ht="18" customHeight="1" x14ac:dyDescent="0.25">
      <c r="B31" s="736"/>
      <c r="C31" s="79"/>
      <c r="D31" s="85"/>
      <c r="E31" s="85"/>
      <c r="F31" s="85"/>
      <c r="G31" s="85"/>
      <c r="H31" s="85"/>
      <c r="I31" s="85"/>
      <c r="J31" s="85"/>
      <c r="K31" s="85"/>
      <c r="L31" s="86"/>
      <c r="M31" s="79"/>
      <c r="N31" s="79"/>
      <c r="O31" s="85"/>
      <c r="P31" s="85"/>
      <c r="Q31" s="85"/>
      <c r="R31" s="85"/>
      <c r="S31" s="85"/>
      <c r="T31" s="85"/>
      <c r="U31" s="85"/>
      <c r="V31" s="85"/>
      <c r="W31" s="86"/>
      <c r="Y31" s="736"/>
      <c r="Z31" s="79"/>
      <c r="AA31" s="85"/>
      <c r="AB31" s="85"/>
      <c r="AC31" s="85"/>
      <c r="AD31" s="85"/>
      <c r="AE31" s="85"/>
      <c r="AF31" s="85"/>
      <c r="AG31" s="85"/>
      <c r="AH31" s="85"/>
      <c r="AI31" s="86"/>
      <c r="AJ31" s="79"/>
      <c r="AK31" s="79"/>
      <c r="AL31" s="85"/>
      <c r="AM31" s="85"/>
      <c r="AN31" s="85"/>
      <c r="AO31" s="85"/>
      <c r="AP31" s="85"/>
      <c r="AQ31" s="85"/>
      <c r="AR31" s="85"/>
      <c r="AS31" s="85"/>
      <c r="AT31" s="86"/>
    </row>
    <row r="32" spans="2:46" ht="18" customHeight="1" x14ac:dyDescent="0.25">
      <c r="B32" s="736"/>
      <c r="C32" s="109" t="s">
        <v>155</v>
      </c>
      <c r="D32" s="110"/>
      <c r="E32" s="110"/>
      <c r="F32" s="110"/>
      <c r="G32" s="110"/>
      <c r="H32" s="110"/>
      <c r="I32" s="110"/>
      <c r="J32" s="110"/>
      <c r="K32" s="110"/>
      <c r="L32" s="111"/>
      <c r="M32" s="79"/>
      <c r="N32" s="109" t="s">
        <v>155</v>
      </c>
      <c r="O32" s="110"/>
      <c r="P32" s="110"/>
      <c r="Q32" s="110"/>
      <c r="R32" s="110"/>
      <c r="S32" s="110"/>
      <c r="T32" s="110"/>
      <c r="U32" s="110"/>
      <c r="V32" s="110"/>
      <c r="W32" s="111"/>
      <c r="Y32" s="736"/>
      <c r="Z32" s="109" t="s">
        <v>155</v>
      </c>
      <c r="AA32" s="110"/>
      <c r="AB32" s="110"/>
      <c r="AC32" s="110"/>
      <c r="AD32" s="110"/>
      <c r="AE32" s="110"/>
      <c r="AF32" s="110"/>
      <c r="AG32" s="110"/>
      <c r="AH32" s="110"/>
      <c r="AI32" s="111"/>
      <c r="AJ32" s="79"/>
      <c r="AK32" s="109" t="s">
        <v>155</v>
      </c>
      <c r="AL32" s="110"/>
      <c r="AM32" s="110"/>
      <c r="AN32" s="110"/>
      <c r="AO32" s="110"/>
      <c r="AP32" s="110"/>
      <c r="AQ32" s="110"/>
      <c r="AR32" s="110"/>
      <c r="AS32" s="110"/>
      <c r="AT32" s="111"/>
    </row>
    <row r="33" spans="2:46" ht="18" customHeight="1" x14ac:dyDescent="0.25">
      <c r="B33" s="736"/>
      <c r="C33" s="112"/>
      <c r="D33" s="112"/>
      <c r="E33" s="112"/>
      <c r="F33" s="112"/>
      <c r="G33" s="112"/>
      <c r="H33" s="112"/>
      <c r="I33" s="112"/>
      <c r="J33" s="112"/>
      <c r="K33" s="112"/>
      <c r="L33" s="112"/>
      <c r="M33" s="112"/>
      <c r="N33" s="112"/>
      <c r="O33" s="112"/>
      <c r="P33" s="112"/>
      <c r="Q33" s="112"/>
      <c r="R33" s="112"/>
      <c r="S33" s="112"/>
      <c r="T33" s="112"/>
      <c r="U33" s="112"/>
      <c r="V33" s="112"/>
      <c r="W33" s="112"/>
      <c r="Y33" s="736"/>
      <c r="Z33" s="112"/>
      <c r="AA33" s="112"/>
      <c r="AB33" s="112"/>
      <c r="AC33" s="112"/>
      <c r="AD33" s="112"/>
      <c r="AE33" s="112"/>
      <c r="AF33" s="112"/>
      <c r="AG33" s="112"/>
      <c r="AH33" s="112"/>
      <c r="AI33" s="112"/>
      <c r="AJ33" s="112"/>
      <c r="AK33" s="112"/>
      <c r="AL33" s="112"/>
      <c r="AM33" s="112"/>
      <c r="AN33" s="112"/>
      <c r="AO33" s="112"/>
      <c r="AP33" s="112"/>
      <c r="AQ33" s="112"/>
      <c r="AR33" s="112"/>
      <c r="AS33" s="112"/>
      <c r="AT33" s="112"/>
    </row>
    <row r="34" spans="2:46" ht="18" customHeight="1" x14ac:dyDescent="0.25">
      <c r="B34" s="736"/>
      <c r="C34" s="112"/>
      <c r="D34" s="112"/>
      <c r="E34" s="112"/>
      <c r="F34" s="112"/>
      <c r="G34" s="112"/>
      <c r="H34" s="112"/>
      <c r="I34" s="112"/>
      <c r="J34" s="112"/>
      <c r="K34" s="112"/>
      <c r="L34" s="112"/>
      <c r="M34" s="112"/>
      <c r="N34" s="112"/>
      <c r="O34" s="112"/>
      <c r="P34" s="112"/>
      <c r="Q34" s="112"/>
      <c r="R34" s="112"/>
      <c r="S34" s="112"/>
      <c r="T34" s="112"/>
      <c r="U34" s="112"/>
      <c r="V34" s="112"/>
      <c r="W34" s="112"/>
      <c r="Y34" s="736"/>
      <c r="Z34" s="112"/>
      <c r="AA34" s="112"/>
      <c r="AB34" s="112"/>
      <c r="AC34" s="112"/>
      <c r="AD34" s="112"/>
      <c r="AE34" s="112"/>
      <c r="AF34" s="112"/>
      <c r="AG34" s="112"/>
      <c r="AH34" s="112"/>
      <c r="AI34" s="112"/>
      <c r="AJ34" s="112"/>
      <c r="AK34" s="112"/>
      <c r="AL34" s="112"/>
      <c r="AM34" s="112"/>
      <c r="AN34" s="112"/>
      <c r="AO34" s="112"/>
      <c r="AP34" s="112"/>
      <c r="AQ34" s="112"/>
      <c r="AR34" s="112"/>
      <c r="AS34" s="112"/>
      <c r="AT34" s="112"/>
    </row>
    <row r="35" spans="2:46" ht="18" customHeight="1" x14ac:dyDescent="0.25">
      <c r="B35" s="736"/>
      <c r="C35" s="726" t="str">
        <f>IF(Prépa!$O$10&lt;&gt;0,Prépa!$O$10,"")</f>
        <v>Critérium Fédéral</v>
      </c>
      <c r="D35" s="727"/>
      <c r="E35" s="727"/>
      <c r="F35" s="727"/>
      <c r="G35" s="727"/>
      <c r="H35" s="727"/>
      <c r="I35" s="727"/>
      <c r="J35" s="727"/>
      <c r="K35" s="727"/>
      <c r="L35" s="728"/>
      <c r="M35" s="79"/>
      <c r="N35" s="726" t="str">
        <f>IF(Prépa!$O$10&lt;&gt;0,Prépa!$O$10,"")</f>
        <v>Critérium Fédéral</v>
      </c>
      <c r="O35" s="727"/>
      <c r="P35" s="727"/>
      <c r="Q35" s="727"/>
      <c r="R35" s="727"/>
      <c r="S35" s="727"/>
      <c r="T35" s="727"/>
      <c r="U35" s="727"/>
      <c r="V35" s="727"/>
      <c r="W35" s="728"/>
      <c r="Y35" s="736"/>
      <c r="Z35" s="726" t="str">
        <f>IF(Prépa!$O$10&lt;&gt;0,Prépa!$O$10,"")</f>
        <v>Critérium Fédéral</v>
      </c>
      <c r="AA35" s="727"/>
      <c r="AB35" s="727"/>
      <c r="AC35" s="727"/>
      <c r="AD35" s="727"/>
      <c r="AE35" s="727"/>
      <c r="AF35" s="727"/>
      <c r="AG35" s="727"/>
      <c r="AH35" s="727"/>
      <c r="AI35" s="728"/>
      <c r="AJ35" s="79"/>
      <c r="AK35" s="726" t="str">
        <f>IF(Prépa!$O$10&lt;&gt;0,Prépa!$O$10,"")</f>
        <v>Critérium Fédéral</v>
      </c>
      <c r="AL35" s="727"/>
      <c r="AM35" s="727"/>
      <c r="AN35" s="727"/>
      <c r="AO35" s="727"/>
      <c r="AP35" s="727"/>
      <c r="AQ35" s="727"/>
      <c r="AR35" s="727"/>
      <c r="AS35" s="727"/>
      <c r="AT35" s="728"/>
    </row>
    <row r="36" spans="2:46" ht="18" customHeight="1" x14ac:dyDescent="0.25">
      <c r="B36" s="736"/>
      <c r="C36" s="729" t="str">
        <f>IF(Prépa!$D$14&lt;&gt;0,Prépa!$D$14,"")&amp;IF(Prépa!$K$110&lt;&gt;0," - "&amp;Prépa!$K$110,"")</f>
        <v>TOURS - 10 Fevrier 2018</v>
      </c>
      <c r="D36" s="730"/>
      <c r="E36" s="730"/>
      <c r="F36" s="730"/>
      <c r="G36" s="730"/>
      <c r="H36" s="730"/>
      <c r="I36" s="730"/>
      <c r="J36" s="730"/>
      <c r="K36" s="730"/>
      <c r="L36" s="731"/>
      <c r="M36" s="79"/>
      <c r="N36" s="729" t="str">
        <f>IF(Prépa!$D$14&lt;&gt;0,Prépa!$D$14,"")&amp;IF(Prépa!$K$110&lt;&gt;0," - "&amp;Prépa!$K$110,"")</f>
        <v>TOURS - 10 Fevrier 2018</v>
      </c>
      <c r="O36" s="730"/>
      <c r="P36" s="730"/>
      <c r="Q36" s="730"/>
      <c r="R36" s="730"/>
      <c r="S36" s="730"/>
      <c r="T36" s="730"/>
      <c r="U36" s="730"/>
      <c r="V36" s="730"/>
      <c r="W36" s="731"/>
      <c r="Y36" s="736"/>
      <c r="Z36" s="729" t="str">
        <f>IF(Prépa!$D$14&lt;&gt;0,Prépa!$D$14,"")&amp;IF(Prépa!$K$110&lt;&gt;0," - "&amp;Prépa!$K$110,"")</f>
        <v>TOURS - 10 Fevrier 2018</v>
      </c>
      <c r="AA36" s="730"/>
      <c r="AB36" s="730"/>
      <c r="AC36" s="730"/>
      <c r="AD36" s="730"/>
      <c r="AE36" s="730"/>
      <c r="AF36" s="730"/>
      <c r="AG36" s="730"/>
      <c r="AH36" s="730"/>
      <c r="AI36" s="731"/>
      <c r="AJ36" s="79"/>
      <c r="AK36" s="729" t="str">
        <f>IF(Prépa!$D$14&lt;&gt;0,Prépa!$D$14,"")&amp;IF(Prépa!$K$110&lt;&gt;0," - "&amp;Prépa!$K$110,"")</f>
        <v>TOURS - 10 Fevrier 2018</v>
      </c>
      <c r="AL36" s="730"/>
      <c r="AM36" s="730"/>
      <c r="AN36" s="730"/>
      <c r="AO36" s="730"/>
      <c r="AP36" s="730"/>
      <c r="AQ36" s="730"/>
      <c r="AR36" s="730"/>
      <c r="AS36" s="730"/>
      <c r="AT36" s="731"/>
    </row>
    <row r="37" spans="2:46" ht="18" customHeight="1" x14ac:dyDescent="0.25">
      <c r="B37" s="736"/>
      <c r="C37" s="80"/>
      <c r="D37" s="81"/>
      <c r="E37" s="81"/>
      <c r="F37" s="81"/>
      <c r="G37" s="81"/>
      <c r="H37" s="81"/>
      <c r="I37" s="81"/>
      <c r="J37" s="81"/>
      <c r="K37" s="81"/>
      <c r="L37" s="82"/>
      <c r="M37" s="79"/>
      <c r="N37" s="80"/>
      <c r="O37" s="81"/>
      <c r="P37" s="81"/>
      <c r="Q37" s="81"/>
      <c r="R37" s="81"/>
      <c r="S37" s="81"/>
      <c r="T37" s="81"/>
      <c r="U37" s="81"/>
      <c r="V37" s="81"/>
      <c r="W37" s="82"/>
      <c r="Y37" s="736"/>
      <c r="Z37" s="80"/>
      <c r="AA37" s="81"/>
      <c r="AB37" s="81"/>
      <c r="AC37" s="81"/>
      <c r="AD37" s="81"/>
      <c r="AE37" s="81"/>
      <c r="AF37" s="81"/>
      <c r="AG37" s="81"/>
      <c r="AH37" s="81"/>
      <c r="AI37" s="82"/>
      <c r="AJ37" s="79"/>
      <c r="AK37" s="80"/>
      <c r="AL37" s="81"/>
      <c r="AM37" s="81"/>
      <c r="AN37" s="81"/>
      <c r="AO37" s="81"/>
      <c r="AP37" s="81"/>
      <c r="AQ37" s="81"/>
      <c r="AR37" s="81"/>
      <c r="AS37" s="81"/>
      <c r="AT37" s="82"/>
    </row>
    <row r="38" spans="2:46" ht="18" customHeight="1" x14ac:dyDescent="0.25">
      <c r="B38" s="736"/>
      <c r="C38" s="732" t="str">
        <f>IF(Prépa!$O$72&lt;&gt;"",Prépa!$O$72,"")&amp;IF(Prépa!$O$29&lt;&gt;""," - "&amp;Prépa!$O$29,"")</f>
        <v>OPEN Assis - Nat 2A Nord</v>
      </c>
      <c r="D38" s="733"/>
      <c r="E38" s="733"/>
      <c r="F38" s="733"/>
      <c r="G38" s="733"/>
      <c r="H38" s="733"/>
      <c r="I38" s="733"/>
      <c r="J38" s="733"/>
      <c r="K38" s="733"/>
      <c r="L38" s="734"/>
      <c r="M38" s="79"/>
      <c r="N38" s="732" t="str">
        <f>IF(Prépa!$O$72&lt;&gt;"",Prépa!$O$72,"")&amp;IF(Prépa!$O$29&lt;&gt;""," - "&amp;Prépa!$O$29,"")</f>
        <v>OPEN Assis - Nat 2A Nord</v>
      </c>
      <c r="O38" s="733"/>
      <c r="P38" s="733"/>
      <c r="Q38" s="733"/>
      <c r="R38" s="733"/>
      <c r="S38" s="733"/>
      <c r="T38" s="733"/>
      <c r="U38" s="733"/>
      <c r="V38" s="733"/>
      <c r="W38" s="734"/>
      <c r="Y38" s="736"/>
      <c r="Z38" s="732" t="str">
        <f>IF(Prépa!$O$72&lt;&gt;"",Prépa!$O$72,"")&amp;IF(Prépa!$O$32&lt;&gt;""," - "&amp;Prépa!$O$32,"")</f>
        <v>OPEN Assis - Nat 2B Nord</v>
      </c>
      <c r="AA38" s="733"/>
      <c r="AB38" s="733"/>
      <c r="AC38" s="733"/>
      <c r="AD38" s="733"/>
      <c r="AE38" s="733"/>
      <c r="AF38" s="733"/>
      <c r="AG38" s="733"/>
      <c r="AH38" s="733"/>
      <c r="AI38" s="734"/>
      <c r="AJ38" s="79"/>
      <c r="AK38" s="732" t="str">
        <f>IF(Prépa!$O$72&lt;&gt;"",Prépa!$O$72,"")&amp;IF(Prépa!$O$32&lt;&gt;""," - "&amp;Prépa!$O$32,"")</f>
        <v>OPEN Assis - Nat 2B Nord</v>
      </c>
      <c r="AL38" s="733"/>
      <c r="AM38" s="733"/>
      <c r="AN38" s="733"/>
      <c r="AO38" s="733"/>
      <c r="AP38" s="733"/>
      <c r="AQ38" s="733"/>
      <c r="AR38" s="733"/>
      <c r="AS38" s="733"/>
      <c r="AT38" s="734"/>
    </row>
    <row r="39" spans="2:46" ht="18" customHeight="1" x14ac:dyDescent="0.25">
      <c r="B39" s="736"/>
      <c r="C39" s="83"/>
      <c r="D39" s="84"/>
      <c r="E39" s="84"/>
      <c r="F39" s="84"/>
      <c r="G39" s="85"/>
      <c r="H39" s="85"/>
      <c r="I39" s="85"/>
      <c r="J39" s="85"/>
      <c r="K39" s="85"/>
      <c r="L39" s="86"/>
      <c r="M39" s="79"/>
      <c r="N39" s="83"/>
      <c r="O39" s="84"/>
      <c r="P39" s="84"/>
      <c r="Q39" s="84"/>
      <c r="R39" s="85"/>
      <c r="S39" s="85"/>
      <c r="T39" s="85"/>
      <c r="U39" s="85"/>
      <c r="V39" s="85"/>
      <c r="W39" s="86"/>
      <c r="Y39" s="736"/>
      <c r="Z39" s="83"/>
      <c r="AA39" s="84"/>
      <c r="AB39" s="84"/>
      <c r="AC39" s="84"/>
      <c r="AD39" s="85"/>
      <c r="AE39" s="85"/>
      <c r="AF39" s="85"/>
      <c r="AG39" s="85"/>
      <c r="AH39" s="85"/>
      <c r="AI39" s="86"/>
      <c r="AJ39" s="79"/>
      <c r="AK39" s="83"/>
      <c r="AL39" s="84"/>
      <c r="AM39" s="84"/>
      <c r="AN39" s="84"/>
      <c r="AO39" s="85"/>
      <c r="AP39" s="85"/>
      <c r="AQ39" s="85"/>
      <c r="AR39" s="85"/>
      <c r="AS39" s="85"/>
      <c r="AT39" s="86"/>
    </row>
    <row r="40" spans="2:46" ht="18" customHeight="1" x14ac:dyDescent="0.25">
      <c r="B40" s="736"/>
      <c r="C40" s="87"/>
      <c r="D40" s="88"/>
      <c r="E40" s="89" t="s">
        <v>145</v>
      </c>
      <c r="F40" s="735" t="str">
        <f>IF(Prépa!$W$8&lt;&gt;"",Prépa!$W$8,"")</f>
        <v>9h30</v>
      </c>
      <c r="G40" s="735"/>
      <c r="I40" s="89" t="s">
        <v>146</v>
      </c>
      <c r="J40" s="90">
        <f>IF(Prépa!$X$8&lt;&gt;"",Prépa!$X$8,"")</f>
        <v>3</v>
      </c>
      <c r="K40" s="91"/>
      <c r="L40" s="86"/>
      <c r="M40" s="79"/>
      <c r="N40" s="87"/>
      <c r="O40" s="88"/>
      <c r="P40" s="89" t="s">
        <v>145</v>
      </c>
      <c r="Q40" s="735" t="str">
        <f>IF(Prépa!$W$9&lt;&gt;"",Prépa!$W$9,"")</f>
        <v>9h30</v>
      </c>
      <c r="R40" s="735"/>
      <c r="T40" s="89" t="s">
        <v>146</v>
      </c>
      <c r="U40" s="90">
        <f>IF(Prépa!$X$9&lt;&gt;"",Prépa!$X$9,"")</f>
        <v>4</v>
      </c>
      <c r="V40" s="91"/>
      <c r="W40" s="86"/>
      <c r="Y40" s="736"/>
      <c r="Z40" s="87"/>
      <c r="AA40" s="88"/>
      <c r="AB40" s="89" t="s">
        <v>145</v>
      </c>
      <c r="AC40" s="735" t="str">
        <f>IF(Prépa!$AD$8&lt;&gt;"",Prépa!$AD$8,"")</f>
        <v>9h30</v>
      </c>
      <c r="AD40" s="735"/>
      <c r="AF40" s="89" t="s">
        <v>146</v>
      </c>
      <c r="AG40" s="90">
        <f>IF(Prépa!$AE$8&lt;&gt;"",Prépa!$AE$8,"")</f>
        <v>7</v>
      </c>
      <c r="AH40" s="91"/>
      <c r="AI40" s="86"/>
      <c r="AJ40" s="79"/>
      <c r="AK40" s="87"/>
      <c r="AL40" s="88"/>
      <c r="AM40" s="89" t="s">
        <v>145</v>
      </c>
      <c r="AN40" s="735" t="str">
        <f>IF(Prépa!$AD$9&lt;&gt;"",Prépa!$AD$9,"")</f>
        <v>9h30</v>
      </c>
      <c r="AO40" s="735"/>
      <c r="AQ40" s="89" t="s">
        <v>146</v>
      </c>
      <c r="AR40" s="90">
        <f>IF(Prépa!$AE$9&lt;&gt;"",Prépa!$AE$9,"")</f>
        <v>8</v>
      </c>
      <c r="AS40" s="91"/>
      <c r="AT40" s="86"/>
    </row>
    <row r="41" spans="2:46" ht="18" customHeight="1" x14ac:dyDescent="0.25">
      <c r="B41" s="736"/>
      <c r="C41" s="92"/>
      <c r="D41" s="93"/>
      <c r="E41" s="93"/>
      <c r="F41" s="94"/>
      <c r="G41" s="94"/>
      <c r="H41" s="94"/>
      <c r="I41" s="94"/>
      <c r="J41" s="94"/>
      <c r="K41" s="85"/>
      <c r="L41" s="86"/>
      <c r="M41" s="79"/>
      <c r="N41" s="92"/>
      <c r="O41" s="93"/>
      <c r="P41" s="93"/>
      <c r="Q41" s="94"/>
      <c r="R41" s="94"/>
      <c r="S41" s="94"/>
      <c r="T41" s="94"/>
      <c r="U41" s="94"/>
      <c r="V41" s="85"/>
      <c r="W41" s="86"/>
      <c r="Y41" s="736"/>
      <c r="Z41" s="92"/>
      <c r="AA41" s="93"/>
      <c r="AB41" s="93"/>
      <c r="AC41" s="94"/>
      <c r="AD41" s="94"/>
      <c r="AE41" s="94"/>
      <c r="AF41" s="94"/>
      <c r="AG41" s="94"/>
      <c r="AH41" s="85"/>
      <c r="AI41" s="86"/>
      <c r="AJ41" s="79"/>
      <c r="AK41" s="92"/>
      <c r="AL41" s="93"/>
      <c r="AM41" s="93"/>
      <c r="AN41" s="94"/>
      <c r="AO41" s="94"/>
      <c r="AP41" s="94"/>
      <c r="AQ41" s="94"/>
      <c r="AR41" s="94"/>
      <c r="AS41" s="85"/>
      <c r="AT41" s="86"/>
    </row>
    <row r="42" spans="2:46" ht="18" customHeight="1" x14ac:dyDescent="0.25">
      <c r="B42" s="736"/>
      <c r="C42" s="95" t="s">
        <v>147</v>
      </c>
      <c r="D42" s="93"/>
      <c r="G42" s="94"/>
      <c r="H42" s="94"/>
      <c r="I42" s="94"/>
      <c r="J42" s="94"/>
      <c r="K42" s="85"/>
      <c r="L42" s="86"/>
      <c r="M42" s="79"/>
      <c r="N42" s="95" t="s">
        <v>147</v>
      </c>
      <c r="O42" s="93"/>
      <c r="R42" s="94"/>
      <c r="S42" s="94"/>
      <c r="T42" s="94"/>
      <c r="U42" s="94"/>
      <c r="V42" s="85"/>
      <c r="W42" s="86"/>
      <c r="Y42" s="736"/>
      <c r="Z42" s="95" t="s">
        <v>147</v>
      </c>
      <c r="AA42" s="93"/>
      <c r="AD42" s="94"/>
      <c r="AE42" s="94"/>
      <c r="AF42" s="94"/>
      <c r="AG42" s="94"/>
      <c r="AH42" s="85"/>
      <c r="AI42" s="86"/>
      <c r="AJ42" s="79"/>
      <c r="AK42" s="95" t="s">
        <v>147</v>
      </c>
      <c r="AL42" s="93"/>
      <c r="AO42" s="94"/>
      <c r="AP42" s="94"/>
      <c r="AQ42" s="94"/>
      <c r="AR42" s="94"/>
      <c r="AS42" s="85"/>
      <c r="AT42" s="86"/>
    </row>
    <row r="43" spans="2:46" ht="18" customHeight="1" x14ac:dyDescent="0.25">
      <c r="B43" s="736"/>
      <c r="C43" s="92"/>
      <c r="D43" s="93"/>
      <c r="E43" s="93"/>
      <c r="F43" s="94"/>
      <c r="G43" s="717" t="s">
        <v>296</v>
      </c>
      <c r="H43" s="717"/>
      <c r="I43" s="717"/>
      <c r="J43" s="717"/>
      <c r="K43" s="717"/>
      <c r="L43" s="86"/>
      <c r="M43" s="79"/>
      <c r="N43" s="92"/>
      <c r="O43" s="93"/>
      <c r="P43" s="93"/>
      <c r="Q43" s="94"/>
      <c r="R43" s="717" t="s">
        <v>297</v>
      </c>
      <c r="S43" s="717"/>
      <c r="T43" s="717"/>
      <c r="U43" s="717"/>
      <c r="V43" s="717"/>
      <c r="W43" s="86"/>
      <c r="Y43" s="736"/>
      <c r="Z43" s="92"/>
      <c r="AA43" s="93"/>
      <c r="AB43" s="93"/>
      <c r="AC43" s="94"/>
      <c r="AD43" s="717" t="s">
        <v>296</v>
      </c>
      <c r="AE43" s="717"/>
      <c r="AF43" s="717"/>
      <c r="AG43" s="717"/>
      <c r="AH43" s="717"/>
      <c r="AI43" s="86"/>
      <c r="AJ43" s="79"/>
      <c r="AK43" s="92"/>
      <c r="AL43" s="93"/>
      <c r="AM43" s="93"/>
      <c r="AN43" s="94"/>
      <c r="AO43" s="717" t="s">
        <v>297</v>
      </c>
      <c r="AP43" s="717"/>
      <c r="AQ43" s="717"/>
      <c r="AR43" s="717"/>
      <c r="AS43" s="717"/>
      <c r="AT43" s="86"/>
    </row>
    <row r="44" spans="2:46" ht="18" customHeight="1" x14ac:dyDescent="0.25">
      <c r="B44" s="736"/>
      <c r="C44" s="92"/>
      <c r="D44" s="458"/>
      <c r="E44" s="93"/>
      <c r="F44" s="718" t="s">
        <v>148</v>
      </c>
      <c r="G44" s="719"/>
      <c r="H44" s="719"/>
      <c r="I44" s="719"/>
      <c r="J44" s="719"/>
      <c r="K44" s="719"/>
      <c r="L44" s="720"/>
      <c r="M44" s="79"/>
      <c r="N44" s="92"/>
      <c r="O44" s="458"/>
      <c r="P44" s="93"/>
      <c r="Q44" s="718" t="s">
        <v>148</v>
      </c>
      <c r="R44" s="719"/>
      <c r="S44" s="719"/>
      <c r="T44" s="719"/>
      <c r="U44" s="719"/>
      <c r="V44" s="719"/>
      <c r="W44" s="720"/>
      <c r="Y44" s="736"/>
      <c r="Z44" s="92"/>
      <c r="AA44" s="458"/>
      <c r="AB44" s="93"/>
      <c r="AC44" s="718" t="s">
        <v>148</v>
      </c>
      <c r="AD44" s="719"/>
      <c r="AE44" s="719"/>
      <c r="AF44" s="719"/>
      <c r="AG44" s="719"/>
      <c r="AH44" s="719"/>
      <c r="AI44" s="720"/>
      <c r="AJ44" s="79"/>
      <c r="AK44" s="92"/>
      <c r="AL44" s="458"/>
      <c r="AM44" s="93"/>
      <c r="AN44" s="718" t="s">
        <v>148</v>
      </c>
      <c r="AO44" s="719"/>
      <c r="AP44" s="719"/>
      <c r="AQ44" s="719"/>
      <c r="AR44" s="719"/>
      <c r="AS44" s="719"/>
      <c r="AT44" s="720"/>
    </row>
    <row r="45" spans="2:46" ht="18" customHeight="1" x14ac:dyDescent="0.25">
      <c r="B45" s="736"/>
      <c r="C45" s="721" t="s">
        <v>149</v>
      </c>
      <c r="D45" s="722"/>
      <c r="E45" s="722"/>
      <c r="F45" s="98">
        <v>1</v>
      </c>
      <c r="G45" s="98">
        <v>2</v>
      </c>
      <c r="H45" s="98">
        <v>3</v>
      </c>
      <c r="I45" s="98">
        <v>4</v>
      </c>
      <c r="J45" s="98">
        <v>5</v>
      </c>
      <c r="K45" s="98">
        <v>6</v>
      </c>
      <c r="L45" s="98">
        <v>7</v>
      </c>
      <c r="M45" s="79"/>
      <c r="N45" s="721" t="s">
        <v>149</v>
      </c>
      <c r="O45" s="722"/>
      <c r="P45" s="722"/>
      <c r="Q45" s="98">
        <v>1</v>
      </c>
      <c r="R45" s="98">
        <v>2</v>
      </c>
      <c r="S45" s="98">
        <v>3</v>
      </c>
      <c r="T45" s="98">
        <v>4</v>
      </c>
      <c r="U45" s="98">
        <v>5</v>
      </c>
      <c r="V45" s="98">
        <v>6</v>
      </c>
      <c r="W45" s="98">
        <v>7</v>
      </c>
      <c r="Y45" s="736"/>
      <c r="Z45" s="721" t="s">
        <v>149</v>
      </c>
      <c r="AA45" s="722"/>
      <c r="AB45" s="722"/>
      <c r="AC45" s="98">
        <v>1</v>
      </c>
      <c r="AD45" s="98">
        <v>2</v>
      </c>
      <c r="AE45" s="98">
        <v>3</v>
      </c>
      <c r="AF45" s="98">
        <v>4</v>
      </c>
      <c r="AG45" s="98">
        <v>5</v>
      </c>
      <c r="AH45" s="98">
        <v>6</v>
      </c>
      <c r="AI45" s="98">
        <v>7</v>
      </c>
      <c r="AJ45" s="79"/>
      <c r="AK45" s="721" t="s">
        <v>149</v>
      </c>
      <c r="AL45" s="722"/>
      <c r="AM45" s="722"/>
      <c r="AN45" s="98">
        <v>1</v>
      </c>
      <c r="AO45" s="98">
        <v>2</v>
      </c>
      <c r="AP45" s="98">
        <v>3</v>
      </c>
      <c r="AQ45" s="98">
        <v>4</v>
      </c>
      <c r="AR45" s="98">
        <v>5</v>
      </c>
      <c r="AS45" s="98">
        <v>6</v>
      </c>
      <c r="AT45" s="98">
        <v>7</v>
      </c>
    </row>
    <row r="46" spans="2:46" ht="18" customHeight="1" x14ac:dyDescent="0.25">
      <c r="B46" s="736"/>
      <c r="C46" s="96"/>
      <c r="D46" s="99" t="str">
        <f>IF(AND('GROUPE A'!$C$29&lt;&gt;"",'GROUPE A'!$E$29&lt;&gt;""),'GROUPE A'!$C$29&amp;" - "&amp;'GROUPE A'!$E$29,"")</f>
        <v>3 - 6</v>
      </c>
      <c r="E46" s="97"/>
      <c r="F46" s="723" t="s">
        <v>150</v>
      </c>
      <c r="G46" s="724"/>
      <c r="H46" s="724"/>
      <c r="I46" s="724"/>
      <c r="J46" s="724"/>
      <c r="K46" s="724"/>
      <c r="L46" s="725"/>
      <c r="M46" s="79"/>
      <c r="N46" s="96"/>
      <c r="O46" s="99" t="str">
        <f>IF(AND('GROUPE A'!$C$30&lt;&gt;"",'GROUPE A'!$E$30&lt;&gt;""),'GROUPE A'!$C$30&amp;" - "&amp;'GROUPE A'!$E$30,"")</f>
        <v>4 - 5</v>
      </c>
      <c r="P46" s="97"/>
      <c r="Q46" s="723" t="s">
        <v>150</v>
      </c>
      <c r="R46" s="724"/>
      <c r="S46" s="724"/>
      <c r="T46" s="724"/>
      <c r="U46" s="724"/>
      <c r="V46" s="724"/>
      <c r="W46" s="725"/>
      <c r="Y46" s="736"/>
      <c r="Z46" s="96"/>
      <c r="AA46" s="99" t="str">
        <f>IF(AND('GROUPE B'!$C$29&lt;&gt;"",'GROUPE B'!$E$29&lt;&gt;""),'GROUPE B'!$C$29&amp;" - "&amp;'GROUPE B'!$E$29,"")</f>
        <v>3 - 6</v>
      </c>
      <c r="AB46" s="97"/>
      <c r="AC46" s="723" t="s">
        <v>150</v>
      </c>
      <c r="AD46" s="724"/>
      <c r="AE46" s="724"/>
      <c r="AF46" s="724"/>
      <c r="AG46" s="724"/>
      <c r="AH46" s="724"/>
      <c r="AI46" s="725"/>
      <c r="AJ46" s="79"/>
      <c r="AK46" s="96"/>
      <c r="AL46" s="99" t="str">
        <f>IF(AND('GROUPE B'!$C$30&lt;&gt;"",'GROUPE B'!$E$30&lt;&gt;""),'GROUPE B'!$C$30&amp;" - "&amp;'GROUPE B'!$E$30,"")</f>
        <v>4 - 5</v>
      </c>
      <c r="AM46" s="97"/>
      <c r="AN46" s="723" t="s">
        <v>150</v>
      </c>
      <c r="AO46" s="724"/>
      <c r="AP46" s="724"/>
      <c r="AQ46" s="724"/>
      <c r="AR46" s="724"/>
      <c r="AS46" s="724"/>
      <c r="AT46" s="725"/>
    </row>
    <row r="47" spans="2:46" ht="18" customHeight="1" x14ac:dyDescent="0.25">
      <c r="B47" s="736"/>
      <c r="C47" s="100">
        <f>IF(D46&lt;&gt;"",'GROUPE A'!$K$18,"")</f>
        <v>3</v>
      </c>
      <c r="D47" s="85"/>
      <c r="E47" s="101"/>
      <c r="F47" s="700"/>
      <c r="G47" s="700"/>
      <c r="H47" s="700"/>
      <c r="I47" s="700"/>
      <c r="J47" s="700"/>
      <c r="K47" s="714"/>
      <c r="L47" s="706"/>
      <c r="M47" s="79"/>
      <c r="N47" s="100">
        <f>IF(O46&lt;&gt;"",'GROUPE A'!$K$19,"")</f>
        <v>4</v>
      </c>
      <c r="O47" s="85"/>
      <c r="P47" s="101"/>
      <c r="Q47" s="700"/>
      <c r="R47" s="700"/>
      <c r="S47" s="700"/>
      <c r="T47" s="700"/>
      <c r="U47" s="700"/>
      <c r="V47" s="714"/>
      <c r="W47" s="706"/>
      <c r="Y47" s="736"/>
      <c r="Z47" s="100">
        <f>IF(AA46&lt;&gt;"",'GROUPE B'!$K$18,"")</f>
        <v>11</v>
      </c>
      <c r="AA47" s="85"/>
      <c r="AB47" s="101"/>
      <c r="AC47" s="700"/>
      <c r="AD47" s="700"/>
      <c r="AE47" s="700"/>
      <c r="AF47" s="700"/>
      <c r="AG47" s="700"/>
      <c r="AH47" s="714"/>
      <c r="AI47" s="706"/>
      <c r="AJ47" s="79"/>
      <c r="AK47" s="100">
        <f>IF(AL46&lt;&gt;"",'GROUPE B'!$K$19,"")</f>
        <v>13</v>
      </c>
      <c r="AL47" s="85"/>
      <c r="AM47" s="101"/>
      <c r="AN47" s="700"/>
      <c r="AO47" s="700"/>
      <c r="AP47" s="700"/>
      <c r="AQ47" s="700"/>
      <c r="AR47" s="700"/>
      <c r="AS47" s="714"/>
      <c r="AT47" s="706"/>
    </row>
    <row r="48" spans="2:46" ht="30" customHeight="1" x14ac:dyDescent="0.25">
      <c r="B48" s="736"/>
      <c r="C48" s="711" t="str">
        <f>IF(C47&lt;&gt;"",VLOOKUP(C47,Liste!$C$17:$I$24,3,FALSE),"")</f>
        <v>PLET Victorien</v>
      </c>
      <c r="D48" s="712"/>
      <c r="E48" s="713"/>
      <c r="F48" s="702"/>
      <c r="G48" s="702"/>
      <c r="H48" s="702"/>
      <c r="I48" s="702"/>
      <c r="J48" s="702"/>
      <c r="K48" s="715"/>
      <c r="L48" s="707"/>
      <c r="M48" s="79"/>
      <c r="N48" s="711" t="str">
        <f>IF(N47&lt;&gt;"",VLOOKUP(N47,Liste!$C$17:$I$24,3,FALSE),"")</f>
        <v>DEFRENEIX Samuel</v>
      </c>
      <c r="O48" s="712"/>
      <c r="P48" s="713"/>
      <c r="Q48" s="702"/>
      <c r="R48" s="702"/>
      <c r="S48" s="702"/>
      <c r="T48" s="702"/>
      <c r="U48" s="702"/>
      <c r="V48" s="715"/>
      <c r="W48" s="707"/>
      <c r="Y48" s="736"/>
      <c r="Z48" s="711" t="str">
        <f>IF(Z47&lt;&gt;"",VLOOKUP(Z47,Liste!$C$30:$I$37,3,FALSE),"")</f>
        <v>ADJAL Yorick</v>
      </c>
      <c r="AA48" s="712"/>
      <c r="AB48" s="713"/>
      <c r="AC48" s="702"/>
      <c r="AD48" s="702"/>
      <c r="AE48" s="702"/>
      <c r="AF48" s="702"/>
      <c r="AG48" s="702"/>
      <c r="AH48" s="715"/>
      <c r="AI48" s="707"/>
      <c r="AJ48" s="79"/>
      <c r="AK48" s="711" t="str">
        <f>IF(AK47&lt;&gt;"",VLOOKUP(AK47,Liste!$C$30:$I$37,3,FALSE),"")</f>
        <v>KERGOSIEN Arnaud</v>
      </c>
      <c r="AL48" s="712"/>
      <c r="AM48" s="713"/>
      <c r="AN48" s="702"/>
      <c r="AO48" s="702"/>
      <c r="AP48" s="702"/>
      <c r="AQ48" s="702"/>
      <c r="AR48" s="702"/>
      <c r="AS48" s="715"/>
      <c r="AT48" s="707"/>
    </row>
    <row r="49" spans="2:46" ht="18" customHeight="1" x14ac:dyDescent="0.25">
      <c r="B49" s="736"/>
      <c r="C49" s="703" t="str">
        <f>IF(C47&lt;&gt;"",VLOOKUP(C47,Liste!$C$17:$I$24,7,FALSE),"")</f>
        <v>US SAINT BERTHEVIN/SAINT LOUP</v>
      </c>
      <c r="D49" s="704"/>
      <c r="E49" s="705"/>
      <c r="F49" s="701"/>
      <c r="G49" s="701"/>
      <c r="H49" s="701"/>
      <c r="I49" s="701"/>
      <c r="J49" s="701"/>
      <c r="K49" s="716"/>
      <c r="L49" s="708"/>
      <c r="M49" s="79"/>
      <c r="N49" s="703" t="str">
        <f>IF(N47&lt;&gt;"",VLOOKUP(N47,Liste!$C$17:$I$24,7,FALSE),"")</f>
        <v>CTT DEOLS</v>
      </c>
      <c r="O49" s="704"/>
      <c r="P49" s="705"/>
      <c r="Q49" s="701"/>
      <c r="R49" s="701"/>
      <c r="S49" s="701"/>
      <c r="T49" s="701"/>
      <c r="U49" s="701"/>
      <c r="V49" s="716"/>
      <c r="W49" s="708"/>
      <c r="Y49" s="736"/>
      <c r="Z49" s="703" t="str">
        <f>IF(Z47&lt;&gt;"",VLOOKUP(Z47,Liste!$C$30:$I$37,7,FALSE),"")</f>
        <v>A. VOISINS TT</v>
      </c>
      <c r="AA49" s="704"/>
      <c r="AB49" s="705"/>
      <c r="AC49" s="701"/>
      <c r="AD49" s="701"/>
      <c r="AE49" s="701"/>
      <c r="AF49" s="701"/>
      <c r="AG49" s="701"/>
      <c r="AH49" s="716"/>
      <c r="AI49" s="708"/>
      <c r="AJ49" s="79"/>
      <c r="AK49" s="703" t="str">
        <f>IF(AK47&lt;&gt;"",VLOOKUP(AK47,Liste!$C$30:$I$37,7,FALSE),"")</f>
        <v>F.O.L.C.L.O.</v>
      </c>
      <c r="AL49" s="704"/>
      <c r="AM49" s="705"/>
      <c r="AN49" s="701"/>
      <c r="AO49" s="701"/>
      <c r="AP49" s="701"/>
      <c r="AQ49" s="701"/>
      <c r="AR49" s="701"/>
      <c r="AS49" s="716"/>
      <c r="AT49" s="708"/>
    </row>
    <row r="50" spans="2:46" ht="18" customHeight="1" x14ac:dyDescent="0.25">
      <c r="B50" s="736"/>
      <c r="C50" s="102"/>
      <c r="E50" s="103"/>
      <c r="F50" s="104"/>
      <c r="G50" s="104"/>
      <c r="H50" s="104"/>
      <c r="I50" s="104"/>
      <c r="J50" s="104"/>
      <c r="K50" s="104"/>
      <c r="L50" s="104"/>
      <c r="M50" s="79"/>
      <c r="N50" s="102"/>
      <c r="P50" s="103"/>
      <c r="Q50" s="104"/>
      <c r="R50" s="104"/>
      <c r="S50" s="104"/>
      <c r="T50" s="104"/>
      <c r="U50" s="104"/>
      <c r="V50" s="104"/>
      <c r="W50" s="104"/>
      <c r="Y50" s="736"/>
      <c r="Z50" s="102"/>
      <c r="AB50" s="103"/>
      <c r="AC50" s="104"/>
      <c r="AD50" s="104"/>
      <c r="AE50" s="104"/>
      <c r="AF50" s="104"/>
      <c r="AG50" s="104"/>
      <c r="AH50" s="104"/>
      <c r="AI50" s="104"/>
      <c r="AJ50" s="79"/>
      <c r="AK50" s="102"/>
      <c r="AM50" s="103"/>
      <c r="AN50" s="104"/>
      <c r="AO50" s="104"/>
      <c r="AP50" s="104"/>
      <c r="AQ50" s="104"/>
      <c r="AR50" s="104"/>
      <c r="AS50" s="104"/>
      <c r="AT50" s="104"/>
    </row>
    <row r="51" spans="2:46" ht="18" customHeight="1" x14ac:dyDescent="0.25">
      <c r="B51" s="736"/>
      <c r="C51" s="79"/>
      <c r="D51" s="105" t="s">
        <v>124</v>
      </c>
      <c r="E51" s="85"/>
      <c r="F51" s="106"/>
      <c r="G51" s="106"/>
      <c r="H51" s="106"/>
      <c r="I51" s="106"/>
      <c r="J51" s="106"/>
      <c r="K51" s="106"/>
      <c r="L51" s="106"/>
      <c r="M51" s="79"/>
      <c r="N51" s="79"/>
      <c r="O51" s="105" t="s">
        <v>124</v>
      </c>
      <c r="P51" s="85"/>
      <c r="Q51" s="106"/>
      <c r="R51" s="106"/>
      <c r="S51" s="106"/>
      <c r="T51" s="106"/>
      <c r="U51" s="106"/>
      <c r="V51" s="106"/>
      <c r="W51" s="106"/>
      <c r="Y51" s="736"/>
      <c r="Z51" s="79"/>
      <c r="AA51" s="105" t="s">
        <v>124</v>
      </c>
      <c r="AB51" s="85"/>
      <c r="AC51" s="106"/>
      <c r="AD51" s="106"/>
      <c r="AE51" s="106"/>
      <c r="AF51" s="106"/>
      <c r="AG51" s="106"/>
      <c r="AH51" s="106"/>
      <c r="AI51" s="106"/>
      <c r="AJ51" s="79"/>
      <c r="AK51" s="79"/>
      <c r="AL51" s="105" t="s">
        <v>124</v>
      </c>
      <c r="AM51" s="85"/>
      <c r="AN51" s="106"/>
      <c r="AO51" s="106"/>
      <c r="AP51" s="106"/>
      <c r="AQ51" s="106"/>
      <c r="AR51" s="106"/>
      <c r="AS51" s="106"/>
      <c r="AT51" s="106"/>
    </row>
    <row r="52" spans="2:46" ht="18" customHeight="1" x14ac:dyDescent="0.25">
      <c r="B52" s="736"/>
      <c r="C52" s="100">
        <f>IF(D46&lt;&gt;"",'GROUPE A'!$K$21,"")</f>
        <v>6</v>
      </c>
      <c r="D52" s="85"/>
      <c r="E52" s="101"/>
      <c r="F52" s="700" t="s">
        <v>2</v>
      </c>
      <c r="G52" s="700"/>
      <c r="H52" s="700"/>
      <c r="I52" s="700"/>
      <c r="J52" s="700"/>
      <c r="K52" s="706"/>
      <c r="L52" s="706"/>
      <c r="M52" s="79"/>
      <c r="N52" s="100">
        <f>IF(O46&lt;&gt;"",'GROUPE A'!$K$20,"")</f>
        <v>5</v>
      </c>
      <c r="O52" s="85"/>
      <c r="P52" s="101"/>
      <c r="Q52" s="700" t="s">
        <v>2</v>
      </c>
      <c r="R52" s="700"/>
      <c r="S52" s="700"/>
      <c r="T52" s="700"/>
      <c r="U52" s="700"/>
      <c r="V52" s="706"/>
      <c r="W52" s="706"/>
      <c r="Y52" s="736"/>
      <c r="Z52" s="100">
        <f>IF(AA46&lt;&gt;"",'GROUPE B'!$K$21,"")</f>
        <v>12</v>
      </c>
      <c r="AA52" s="85"/>
      <c r="AB52" s="101"/>
      <c r="AC52" s="700" t="s">
        <v>2</v>
      </c>
      <c r="AD52" s="700"/>
      <c r="AE52" s="700"/>
      <c r="AF52" s="700"/>
      <c r="AG52" s="700"/>
      <c r="AH52" s="706"/>
      <c r="AI52" s="706"/>
      <c r="AJ52" s="79"/>
      <c r="AK52" s="100">
        <f>IF(AL46&lt;&gt;"",'GROUPE B'!$K$20,"")</f>
        <v>14</v>
      </c>
      <c r="AL52" s="85"/>
      <c r="AM52" s="101"/>
      <c r="AN52" s="700" t="s">
        <v>2</v>
      </c>
      <c r="AO52" s="700"/>
      <c r="AP52" s="700"/>
      <c r="AQ52" s="700"/>
      <c r="AR52" s="700"/>
      <c r="AS52" s="706"/>
      <c r="AT52" s="706"/>
    </row>
    <row r="53" spans="2:46" ht="30" customHeight="1" x14ac:dyDescent="0.25">
      <c r="B53" s="736"/>
      <c r="C53" s="711" t="str">
        <f>IF(C52&lt;&gt;"",VLOOKUP(C52,Liste!$C$17:$I$24,3,FALSE),"")</f>
        <v>PIERROT Tristan</v>
      </c>
      <c r="D53" s="712"/>
      <c r="E53" s="713"/>
      <c r="F53" s="702"/>
      <c r="G53" s="702"/>
      <c r="H53" s="702"/>
      <c r="I53" s="702"/>
      <c r="J53" s="702"/>
      <c r="K53" s="707"/>
      <c r="L53" s="707"/>
      <c r="M53" s="79"/>
      <c r="N53" s="711" t="str">
        <f>IF(N52&lt;&gt;"",VLOOKUP(N52,Liste!$C$17:$I$24,3,FALSE),"")</f>
        <v>MANIER William</v>
      </c>
      <c r="O53" s="712"/>
      <c r="P53" s="713"/>
      <c r="Q53" s="702"/>
      <c r="R53" s="702"/>
      <c r="S53" s="702"/>
      <c r="T53" s="702"/>
      <c r="U53" s="702"/>
      <c r="V53" s="707"/>
      <c r="W53" s="707"/>
      <c r="Y53" s="736"/>
      <c r="Z53" s="711" t="str">
        <f>IF(Z52&lt;&gt;"",VLOOKUP(Z52,Liste!$C$30:$I$37,3,FALSE),"")</f>
        <v>SIREAU GOSSIAUX Florence</v>
      </c>
      <c r="AA53" s="712"/>
      <c r="AB53" s="713"/>
      <c r="AC53" s="702"/>
      <c r="AD53" s="702"/>
      <c r="AE53" s="702"/>
      <c r="AF53" s="702"/>
      <c r="AG53" s="702"/>
      <c r="AH53" s="707"/>
      <c r="AI53" s="707"/>
      <c r="AJ53" s="79"/>
      <c r="AK53" s="711" t="str">
        <f>IF(AK52&lt;&gt;"",VLOOKUP(AK52,Liste!$C$30:$I$37,3,FALSE),"")</f>
        <v>BELTRAND Arnaud</v>
      </c>
      <c r="AL53" s="712"/>
      <c r="AM53" s="713"/>
      <c r="AN53" s="702"/>
      <c r="AO53" s="702"/>
      <c r="AP53" s="702"/>
      <c r="AQ53" s="702"/>
      <c r="AR53" s="702"/>
      <c r="AS53" s="707"/>
      <c r="AT53" s="707"/>
    </row>
    <row r="54" spans="2:46" ht="18" customHeight="1" x14ac:dyDescent="0.25">
      <c r="B54" s="736"/>
      <c r="C54" s="703" t="str">
        <f>IF(C52&lt;&gt;"",VLOOKUP(C52,Liste!$C$17:$I$24,7,FALSE),"")</f>
        <v>TT JOUE LES TOURS</v>
      </c>
      <c r="D54" s="704"/>
      <c r="E54" s="705"/>
      <c r="F54" s="701"/>
      <c r="G54" s="701"/>
      <c r="H54" s="701"/>
      <c r="I54" s="701"/>
      <c r="J54" s="701"/>
      <c r="K54" s="708"/>
      <c r="L54" s="708"/>
      <c r="M54" s="79"/>
      <c r="N54" s="703" t="str">
        <f>IF(N52&lt;&gt;"",VLOOKUP(N52,Liste!$C$17:$I$24,7,FALSE),"")</f>
        <v>CGL SUD OISE TT</v>
      </c>
      <c r="O54" s="704"/>
      <c r="P54" s="705"/>
      <c r="Q54" s="701"/>
      <c r="R54" s="701"/>
      <c r="S54" s="701"/>
      <c r="T54" s="701"/>
      <c r="U54" s="701"/>
      <c r="V54" s="708"/>
      <c r="W54" s="708"/>
      <c r="Y54" s="736"/>
      <c r="Z54" s="703" t="str">
        <f>IF(Z52&lt;&gt;"",VLOOKUP(Z52,Liste!$C$30:$I$37,7,FALSE),"")</f>
        <v>A. VOISINS TT</v>
      </c>
      <c r="AA54" s="704"/>
      <c r="AB54" s="705"/>
      <c r="AC54" s="701"/>
      <c r="AD54" s="701"/>
      <c r="AE54" s="701"/>
      <c r="AF54" s="701"/>
      <c r="AG54" s="701"/>
      <c r="AH54" s="708"/>
      <c r="AI54" s="708"/>
      <c r="AJ54" s="79"/>
      <c r="AK54" s="703" t="str">
        <f>IF(AK52&lt;&gt;"",VLOOKUP(AK52,Liste!$C$30:$I$37,7,FALSE),"")</f>
        <v>TT JOUE LES TOURS</v>
      </c>
      <c r="AL54" s="704"/>
      <c r="AM54" s="705"/>
      <c r="AN54" s="701"/>
      <c r="AO54" s="701"/>
      <c r="AP54" s="701"/>
      <c r="AQ54" s="701"/>
      <c r="AR54" s="701"/>
      <c r="AS54" s="708"/>
      <c r="AT54" s="708"/>
    </row>
    <row r="55" spans="2:46" ht="18" customHeight="1" x14ac:dyDescent="0.25">
      <c r="B55" s="736"/>
      <c r="C55" s="102"/>
      <c r="E55" s="103"/>
      <c r="F55" s="104"/>
      <c r="G55" s="104"/>
      <c r="H55" s="104"/>
      <c r="I55" s="104"/>
      <c r="J55" s="104"/>
      <c r="K55" s="104"/>
      <c r="L55" s="104"/>
      <c r="M55" s="79"/>
      <c r="N55" s="102"/>
      <c r="P55" s="103"/>
      <c r="Q55" s="104"/>
      <c r="R55" s="104"/>
      <c r="S55" s="104"/>
      <c r="T55" s="104"/>
      <c r="U55" s="104"/>
      <c r="V55" s="104"/>
      <c r="W55" s="104"/>
      <c r="Y55" s="736"/>
      <c r="Z55" s="102"/>
      <c r="AB55" s="103"/>
      <c r="AC55" s="104"/>
      <c r="AD55" s="104"/>
      <c r="AE55" s="104"/>
      <c r="AF55" s="104"/>
      <c r="AG55" s="104"/>
      <c r="AH55" s="104"/>
      <c r="AI55" s="104"/>
      <c r="AJ55" s="79"/>
      <c r="AK55" s="102"/>
      <c r="AM55" s="103"/>
      <c r="AN55" s="104"/>
      <c r="AO55" s="104"/>
      <c r="AP55" s="104"/>
      <c r="AQ55" s="104"/>
      <c r="AR55" s="104"/>
      <c r="AS55" s="104"/>
      <c r="AT55" s="104"/>
    </row>
    <row r="56" spans="2:46" ht="18" customHeight="1" x14ac:dyDescent="0.25">
      <c r="B56" s="736"/>
      <c r="C56" s="79"/>
      <c r="D56" s="85"/>
      <c r="E56" s="85"/>
      <c r="F56" s="106"/>
      <c r="G56" s="106"/>
      <c r="H56" s="106"/>
      <c r="I56" s="106"/>
      <c r="J56" s="106"/>
      <c r="K56" s="106"/>
      <c r="L56" s="106"/>
      <c r="M56" s="79"/>
      <c r="N56" s="79"/>
      <c r="O56" s="85"/>
      <c r="P56" s="85"/>
      <c r="Q56" s="106"/>
      <c r="R56" s="106"/>
      <c r="S56" s="106"/>
      <c r="T56" s="106"/>
      <c r="U56" s="106"/>
      <c r="V56" s="106"/>
      <c r="W56" s="106"/>
      <c r="Y56" s="736"/>
      <c r="Z56" s="79"/>
      <c r="AA56" s="85"/>
      <c r="AB56" s="85"/>
      <c r="AC56" s="106"/>
      <c r="AD56" s="106"/>
      <c r="AE56" s="106"/>
      <c r="AF56" s="106"/>
      <c r="AG56" s="106"/>
      <c r="AH56" s="106"/>
      <c r="AI56" s="106"/>
      <c r="AJ56" s="79"/>
      <c r="AK56" s="79"/>
      <c r="AL56" s="85"/>
      <c r="AM56" s="85"/>
      <c r="AN56" s="106"/>
      <c r="AO56" s="106"/>
      <c r="AP56" s="106"/>
      <c r="AQ56" s="106"/>
      <c r="AR56" s="106"/>
      <c r="AS56" s="106"/>
      <c r="AT56" s="106"/>
    </row>
    <row r="57" spans="2:46" ht="18" customHeight="1" x14ac:dyDescent="0.25">
      <c r="B57" s="736"/>
      <c r="C57" s="79"/>
      <c r="D57" s="85"/>
      <c r="E57" s="85"/>
      <c r="F57" s="85"/>
      <c r="G57" s="85"/>
      <c r="H57" s="85"/>
      <c r="I57" s="85"/>
      <c r="J57" s="85"/>
      <c r="K57" s="85"/>
      <c r="L57" s="86"/>
      <c r="M57" s="79"/>
      <c r="N57" s="79"/>
      <c r="O57" s="85"/>
      <c r="P57" s="85"/>
      <c r="Q57" s="85"/>
      <c r="R57" s="85"/>
      <c r="S57" s="85"/>
      <c r="T57" s="85"/>
      <c r="U57" s="85"/>
      <c r="V57" s="85"/>
      <c r="W57" s="86"/>
      <c r="Y57" s="736"/>
      <c r="Z57" s="79"/>
      <c r="AA57" s="85"/>
      <c r="AB57" s="85"/>
      <c r="AC57" s="85"/>
      <c r="AD57" s="85"/>
      <c r="AE57" s="85"/>
      <c r="AF57" s="85"/>
      <c r="AG57" s="85"/>
      <c r="AH57" s="85"/>
      <c r="AI57" s="86"/>
      <c r="AJ57" s="79"/>
      <c r="AK57" s="79"/>
      <c r="AL57" s="85"/>
      <c r="AM57" s="85"/>
      <c r="AN57" s="85"/>
      <c r="AO57" s="85"/>
      <c r="AP57" s="85"/>
      <c r="AQ57" s="85"/>
      <c r="AR57" s="85"/>
      <c r="AS57" s="85"/>
      <c r="AT57" s="86"/>
    </row>
    <row r="58" spans="2:46" ht="18" customHeight="1" x14ac:dyDescent="0.25">
      <c r="B58" s="736"/>
      <c r="C58" s="709" t="s">
        <v>151</v>
      </c>
      <c r="D58" s="710"/>
      <c r="E58" s="710"/>
      <c r="F58" s="107" t="s">
        <v>81</v>
      </c>
      <c r="G58" s="107" t="s">
        <v>152</v>
      </c>
      <c r="H58" s="107" t="s">
        <v>153</v>
      </c>
      <c r="I58" s="85"/>
      <c r="J58" s="85"/>
      <c r="K58" s="85"/>
      <c r="L58" s="86"/>
      <c r="M58" s="79"/>
      <c r="N58" s="709" t="s">
        <v>151</v>
      </c>
      <c r="O58" s="710"/>
      <c r="P58" s="710"/>
      <c r="Q58" s="107" t="s">
        <v>81</v>
      </c>
      <c r="R58" s="107" t="s">
        <v>152</v>
      </c>
      <c r="S58" s="107" t="s">
        <v>153</v>
      </c>
      <c r="T58" s="85"/>
      <c r="U58" s="85"/>
      <c r="V58" s="85"/>
      <c r="W58" s="86"/>
      <c r="Y58" s="736"/>
      <c r="Z58" s="709" t="s">
        <v>151</v>
      </c>
      <c r="AA58" s="710"/>
      <c r="AB58" s="710"/>
      <c r="AC58" s="107" t="s">
        <v>81</v>
      </c>
      <c r="AD58" s="107" t="s">
        <v>152</v>
      </c>
      <c r="AE58" s="107" t="s">
        <v>153</v>
      </c>
      <c r="AF58" s="85"/>
      <c r="AG58" s="85"/>
      <c r="AH58" s="85"/>
      <c r="AI58" s="86"/>
      <c r="AJ58" s="79"/>
      <c r="AK58" s="709" t="s">
        <v>151</v>
      </c>
      <c r="AL58" s="710"/>
      <c r="AM58" s="710"/>
      <c r="AN58" s="107" t="s">
        <v>81</v>
      </c>
      <c r="AO58" s="107" t="s">
        <v>152</v>
      </c>
      <c r="AP58" s="107" t="s">
        <v>153</v>
      </c>
      <c r="AQ58" s="85"/>
      <c r="AR58" s="85"/>
      <c r="AS58" s="85"/>
      <c r="AT58" s="86"/>
    </row>
    <row r="59" spans="2:46" ht="18" customHeight="1" x14ac:dyDescent="0.25">
      <c r="B59" s="736"/>
      <c r="C59" s="694" t="str">
        <f>C48</f>
        <v>PLET Victorien</v>
      </c>
      <c r="D59" s="695"/>
      <c r="E59" s="696"/>
      <c r="F59" s="700"/>
      <c r="G59" s="700"/>
      <c r="H59" s="700"/>
      <c r="I59" s="85"/>
      <c r="J59" s="85"/>
      <c r="K59" s="85"/>
      <c r="L59" s="86"/>
      <c r="M59" s="79"/>
      <c r="N59" s="694" t="str">
        <f>N48</f>
        <v>DEFRENEIX Samuel</v>
      </c>
      <c r="O59" s="695"/>
      <c r="P59" s="696"/>
      <c r="Q59" s="700"/>
      <c r="R59" s="700"/>
      <c r="S59" s="700"/>
      <c r="T59" s="85"/>
      <c r="U59" s="85"/>
      <c r="V59" s="85"/>
      <c r="W59" s="86"/>
      <c r="Y59" s="736"/>
      <c r="Z59" s="694" t="str">
        <f>Z48</f>
        <v>ADJAL Yorick</v>
      </c>
      <c r="AA59" s="695"/>
      <c r="AB59" s="696"/>
      <c r="AC59" s="700"/>
      <c r="AD59" s="700"/>
      <c r="AE59" s="700"/>
      <c r="AF59" s="85"/>
      <c r="AG59" s="85"/>
      <c r="AH59" s="85"/>
      <c r="AI59" s="86"/>
      <c r="AJ59" s="79"/>
      <c r="AK59" s="694" t="str">
        <f>AK48</f>
        <v>KERGOSIEN Arnaud</v>
      </c>
      <c r="AL59" s="695"/>
      <c r="AM59" s="696"/>
      <c r="AN59" s="700"/>
      <c r="AO59" s="700"/>
      <c r="AP59" s="700"/>
      <c r="AQ59" s="85"/>
      <c r="AR59" s="85"/>
      <c r="AS59" s="85"/>
      <c r="AT59" s="86"/>
    </row>
    <row r="60" spans="2:46" ht="18" customHeight="1" x14ac:dyDescent="0.25">
      <c r="B60" s="736"/>
      <c r="C60" s="697"/>
      <c r="D60" s="698"/>
      <c r="E60" s="699"/>
      <c r="F60" s="701"/>
      <c r="G60" s="701"/>
      <c r="H60" s="701"/>
      <c r="I60" s="85"/>
      <c r="J60" s="85"/>
      <c r="K60" s="85"/>
      <c r="L60" s="86"/>
      <c r="M60" s="79"/>
      <c r="N60" s="697"/>
      <c r="O60" s="698"/>
      <c r="P60" s="699"/>
      <c r="Q60" s="701"/>
      <c r="R60" s="701"/>
      <c r="S60" s="701"/>
      <c r="T60" s="85"/>
      <c r="U60" s="85"/>
      <c r="V60" s="85"/>
      <c r="W60" s="86"/>
      <c r="Y60" s="736"/>
      <c r="Z60" s="697"/>
      <c r="AA60" s="698"/>
      <c r="AB60" s="699"/>
      <c r="AC60" s="701"/>
      <c r="AD60" s="701"/>
      <c r="AE60" s="701"/>
      <c r="AF60" s="85"/>
      <c r="AG60" s="85"/>
      <c r="AH60" s="85"/>
      <c r="AI60" s="86"/>
      <c r="AJ60" s="79"/>
      <c r="AK60" s="697"/>
      <c r="AL60" s="698"/>
      <c r="AM60" s="699"/>
      <c r="AN60" s="701"/>
      <c r="AO60" s="701"/>
      <c r="AP60" s="701"/>
      <c r="AQ60" s="85"/>
      <c r="AR60" s="85"/>
      <c r="AS60" s="85"/>
      <c r="AT60" s="86"/>
    </row>
    <row r="61" spans="2:46" ht="18" customHeight="1" x14ac:dyDescent="0.25">
      <c r="B61" s="736"/>
      <c r="C61" s="694" t="str">
        <f>C53</f>
        <v>PIERROT Tristan</v>
      </c>
      <c r="D61" s="695"/>
      <c r="E61" s="696"/>
      <c r="F61" s="700"/>
      <c r="G61" s="700"/>
      <c r="H61" s="700"/>
      <c r="I61" s="85"/>
      <c r="J61" s="85"/>
      <c r="K61" s="85"/>
      <c r="L61" s="86"/>
      <c r="M61" s="79"/>
      <c r="N61" s="694" t="str">
        <f>N53</f>
        <v>MANIER William</v>
      </c>
      <c r="O61" s="695"/>
      <c r="P61" s="696"/>
      <c r="Q61" s="700"/>
      <c r="R61" s="700"/>
      <c r="S61" s="700"/>
      <c r="T61" s="85"/>
      <c r="U61" s="85"/>
      <c r="V61" s="85"/>
      <c r="W61" s="86"/>
      <c r="Y61" s="736"/>
      <c r="Z61" s="694" t="str">
        <f>Z53</f>
        <v>SIREAU GOSSIAUX Florence</v>
      </c>
      <c r="AA61" s="695"/>
      <c r="AB61" s="696"/>
      <c r="AC61" s="700"/>
      <c r="AD61" s="700"/>
      <c r="AE61" s="700"/>
      <c r="AF61" s="85"/>
      <c r="AG61" s="85"/>
      <c r="AH61" s="85"/>
      <c r="AI61" s="86"/>
      <c r="AJ61" s="79"/>
      <c r="AK61" s="694" t="str">
        <f>AK53</f>
        <v>BELTRAND Arnaud</v>
      </c>
      <c r="AL61" s="695"/>
      <c r="AM61" s="696"/>
      <c r="AN61" s="700"/>
      <c r="AO61" s="700"/>
      <c r="AP61" s="700"/>
      <c r="AQ61" s="85"/>
      <c r="AR61" s="85"/>
      <c r="AS61" s="85"/>
      <c r="AT61" s="86"/>
    </row>
    <row r="62" spans="2:46" ht="18" customHeight="1" x14ac:dyDescent="0.25">
      <c r="B62" s="736"/>
      <c r="C62" s="697"/>
      <c r="D62" s="698"/>
      <c r="E62" s="699"/>
      <c r="F62" s="701"/>
      <c r="G62" s="701"/>
      <c r="H62" s="701"/>
      <c r="I62" s="85"/>
      <c r="J62" s="85"/>
      <c r="K62" s="85"/>
      <c r="L62" s="86"/>
      <c r="M62" s="79"/>
      <c r="N62" s="697"/>
      <c r="O62" s="698"/>
      <c r="P62" s="699"/>
      <c r="Q62" s="701"/>
      <c r="R62" s="701"/>
      <c r="S62" s="701"/>
      <c r="T62" s="85"/>
      <c r="U62" s="85"/>
      <c r="V62" s="85"/>
      <c r="W62" s="86"/>
      <c r="Y62" s="736"/>
      <c r="Z62" s="697"/>
      <c r="AA62" s="698"/>
      <c r="AB62" s="699"/>
      <c r="AC62" s="701"/>
      <c r="AD62" s="701"/>
      <c r="AE62" s="701"/>
      <c r="AF62" s="85"/>
      <c r="AG62" s="85"/>
      <c r="AH62" s="85"/>
      <c r="AI62" s="86"/>
      <c r="AJ62" s="79"/>
      <c r="AK62" s="697"/>
      <c r="AL62" s="698"/>
      <c r="AM62" s="699"/>
      <c r="AN62" s="701"/>
      <c r="AO62" s="701"/>
      <c r="AP62" s="701"/>
      <c r="AQ62" s="85"/>
      <c r="AR62" s="85"/>
      <c r="AS62" s="85"/>
      <c r="AT62" s="86"/>
    </row>
    <row r="63" spans="2:46" ht="18" customHeight="1" x14ac:dyDescent="0.25">
      <c r="B63" s="736"/>
      <c r="C63" s="108" t="s">
        <v>154</v>
      </c>
      <c r="D63" s="85"/>
      <c r="E63" s="85"/>
      <c r="F63" s="85"/>
      <c r="G63" s="85"/>
      <c r="H63" s="85"/>
      <c r="I63" s="85"/>
      <c r="J63" s="85"/>
      <c r="K63" s="85"/>
      <c r="L63" s="86"/>
      <c r="M63" s="79"/>
      <c r="N63" s="108" t="s">
        <v>154</v>
      </c>
      <c r="O63" s="85"/>
      <c r="P63" s="85"/>
      <c r="Q63" s="85"/>
      <c r="R63" s="85"/>
      <c r="S63" s="85"/>
      <c r="T63" s="85"/>
      <c r="U63" s="85"/>
      <c r="V63" s="85"/>
      <c r="W63" s="86"/>
      <c r="Y63" s="736"/>
      <c r="Z63" s="108" t="s">
        <v>154</v>
      </c>
      <c r="AA63" s="85"/>
      <c r="AB63" s="85"/>
      <c r="AC63" s="85"/>
      <c r="AD63" s="85"/>
      <c r="AE63" s="85"/>
      <c r="AF63" s="85"/>
      <c r="AG63" s="85"/>
      <c r="AH63" s="85"/>
      <c r="AI63" s="86"/>
      <c r="AJ63" s="79"/>
      <c r="AK63" s="108" t="s">
        <v>154</v>
      </c>
      <c r="AL63" s="85"/>
      <c r="AM63" s="85"/>
      <c r="AN63" s="85"/>
      <c r="AO63" s="85"/>
      <c r="AP63" s="85"/>
      <c r="AQ63" s="85"/>
      <c r="AR63" s="85"/>
      <c r="AS63" s="85"/>
      <c r="AT63" s="86"/>
    </row>
    <row r="64" spans="2:46" ht="18" customHeight="1" x14ac:dyDescent="0.25">
      <c r="B64" s="736"/>
      <c r="C64" s="79"/>
      <c r="D64" s="85"/>
      <c r="E64" s="85"/>
      <c r="F64" s="85"/>
      <c r="G64" s="85"/>
      <c r="H64" s="85"/>
      <c r="I64" s="85"/>
      <c r="J64" s="85"/>
      <c r="K64" s="85"/>
      <c r="L64" s="86"/>
      <c r="M64" s="79"/>
      <c r="N64" s="79"/>
      <c r="O64" s="85"/>
      <c r="P64" s="85"/>
      <c r="Q64" s="85"/>
      <c r="R64" s="85"/>
      <c r="S64" s="85"/>
      <c r="T64" s="85"/>
      <c r="U64" s="85"/>
      <c r="V64" s="85"/>
      <c r="W64" s="86"/>
      <c r="Y64" s="736"/>
      <c r="Z64" s="79"/>
      <c r="AA64" s="85"/>
      <c r="AB64" s="85"/>
      <c r="AC64" s="85"/>
      <c r="AD64" s="85"/>
      <c r="AE64" s="85"/>
      <c r="AF64" s="85"/>
      <c r="AG64" s="85"/>
      <c r="AH64" s="85"/>
      <c r="AI64" s="86"/>
      <c r="AJ64" s="79"/>
      <c r="AK64" s="79"/>
      <c r="AL64" s="85"/>
      <c r="AM64" s="85"/>
      <c r="AN64" s="85"/>
      <c r="AO64" s="85"/>
      <c r="AP64" s="85"/>
      <c r="AQ64" s="85"/>
      <c r="AR64" s="85"/>
      <c r="AS64" s="85"/>
      <c r="AT64" s="86"/>
    </row>
    <row r="65" spans="2:46" ht="18" customHeight="1" x14ac:dyDescent="0.25">
      <c r="B65" s="736"/>
      <c r="C65" s="109" t="s">
        <v>155</v>
      </c>
      <c r="D65" s="110"/>
      <c r="E65" s="110"/>
      <c r="F65" s="110"/>
      <c r="G65" s="110"/>
      <c r="H65" s="110"/>
      <c r="I65" s="110"/>
      <c r="J65" s="110"/>
      <c r="K65" s="110"/>
      <c r="L65" s="111"/>
      <c r="M65" s="79"/>
      <c r="N65" s="109" t="s">
        <v>155</v>
      </c>
      <c r="O65" s="110"/>
      <c r="P65" s="110"/>
      <c r="Q65" s="110"/>
      <c r="R65" s="110"/>
      <c r="S65" s="110"/>
      <c r="T65" s="110"/>
      <c r="U65" s="110"/>
      <c r="V65" s="110"/>
      <c r="W65" s="111"/>
      <c r="Y65" s="736"/>
      <c r="Z65" s="109" t="s">
        <v>155</v>
      </c>
      <c r="AA65" s="110"/>
      <c r="AB65" s="110"/>
      <c r="AC65" s="110"/>
      <c r="AD65" s="110"/>
      <c r="AE65" s="110"/>
      <c r="AF65" s="110"/>
      <c r="AG65" s="110"/>
      <c r="AH65" s="110"/>
      <c r="AI65" s="111"/>
      <c r="AJ65" s="79"/>
      <c r="AK65" s="109" t="s">
        <v>155</v>
      </c>
      <c r="AL65" s="110"/>
      <c r="AM65" s="110"/>
      <c r="AN65" s="110"/>
      <c r="AO65" s="110"/>
      <c r="AP65" s="110"/>
      <c r="AQ65" s="110"/>
      <c r="AR65" s="110"/>
      <c r="AS65" s="110"/>
      <c r="AT65" s="111"/>
    </row>
    <row r="66" spans="2:46" ht="18" customHeight="1" x14ac:dyDescent="0.25">
      <c r="B66" s="736"/>
      <c r="Y66" s="736"/>
    </row>
    <row r="67" spans="2:46" ht="18" customHeight="1" x14ac:dyDescent="0.25">
      <c r="B67" s="736"/>
      <c r="Y67" s="736"/>
    </row>
    <row r="68" spans="2:46" ht="18" customHeight="1" x14ac:dyDescent="0.25">
      <c r="B68" s="736"/>
      <c r="C68" s="726" t="str">
        <f>IF(Prépa!$O$10&lt;&gt;0,Prépa!$O$10,"")</f>
        <v>Critérium Fédéral</v>
      </c>
      <c r="D68" s="727"/>
      <c r="E68" s="727"/>
      <c r="F68" s="727"/>
      <c r="G68" s="727"/>
      <c r="H68" s="727"/>
      <c r="I68" s="727"/>
      <c r="J68" s="727"/>
      <c r="K68" s="727"/>
      <c r="L68" s="728"/>
      <c r="M68" s="79"/>
      <c r="N68" s="726" t="str">
        <f>IF(Prépa!$O$10&lt;&gt;0,Prépa!$O$10,"")</f>
        <v>Critérium Fédéral</v>
      </c>
      <c r="O68" s="727"/>
      <c r="P68" s="727"/>
      <c r="Q68" s="727"/>
      <c r="R68" s="727"/>
      <c r="S68" s="727"/>
      <c r="T68" s="727"/>
      <c r="U68" s="727"/>
      <c r="V68" s="727"/>
      <c r="W68" s="728"/>
      <c r="Y68" s="736"/>
      <c r="Z68" s="726" t="str">
        <f>IF(Prépa!$O$10&lt;&gt;0,Prépa!$O$10,"")</f>
        <v>Critérium Fédéral</v>
      </c>
      <c r="AA68" s="727"/>
      <c r="AB68" s="727"/>
      <c r="AC68" s="727"/>
      <c r="AD68" s="727"/>
      <c r="AE68" s="727"/>
      <c r="AF68" s="727"/>
      <c r="AG68" s="727"/>
      <c r="AH68" s="727"/>
      <c r="AI68" s="728"/>
      <c r="AJ68" s="79"/>
      <c r="AK68" s="726" t="str">
        <f>IF(Prépa!$O$10&lt;&gt;0,Prépa!$O$10,"")</f>
        <v>Critérium Fédéral</v>
      </c>
      <c r="AL68" s="727"/>
      <c r="AM68" s="727"/>
      <c r="AN68" s="727"/>
      <c r="AO68" s="727"/>
      <c r="AP68" s="727"/>
      <c r="AQ68" s="727"/>
      <c r="AR68" s="727"/>
      <c r="AS68" s="727"/>
      <c r="AT68" s="728"/>
    </row>
    <row r="69" spans="2:46" ht="18" customHeight="1" x14ac:dyDescent="0.25">
      <c r="B69" s="736"/>
      <c r="C69" s="729" t="str">
        <f>IF(Prépa!$D$14&lt;&gt;0,Prépa!$D$14,"")&amp;IF(Prépa!$K$110&lt;&gt;0," - "&amp;Prépa!$K$110,"")</f>
        <v>TOURS - 10 Fevrier 2018</v>
      </c>
      <c r="D69" s="730"/>
      <c r="E69" s="730"/>
      <c r="F69" s="730"/>
      <c r="G69" s="730"/>
      <c r="H69" s="730"/>
      <c r="I69" s="730"/>
      <c r="J69" s="730"/>
      <c r="K69" s="730"/>
      <c r="L69" s="731"/>
      <c r="M69" s="79"/>
      <c r="N69" s="729" t="str">
        <f>IF(Prépa!$D$14&lt;&gt;0,Prépa!$D$14,"")&amp;IF(Prépa!$K$110&lt;&gt;0," - "&amp;Prépa!$K$110,"")</f>
        <v>TOURS - 10 Fevrier 2018</v>
      </c>
      <c r="O69" s="730"/>
      <c r="P69" s="730"/>
      <c r="Q69" s="730"/>
      <c r="R69" s="730"/>
      <c r="S69" s="730"/>
      <c r="T69" s="730"/>
      <c r="U69" s="730"/>
      <c r="V69" s="730"/>
      <c r="W69" s="731"/>
      <c r="Y69" s="736"/>
      <c r="Z69" s="729" t="str">
        <f>IF(Prépa!$D$14&lt;&gt;0,Prépa!$D$14,"")&amp;IF(Prépa!$K$110&lt;&gt;0," - "&amp;Prépa!$K$110,"")</f>
        <v>TOURS - 10 Fevrier 2018</v>
      </c>
      <c r="AA69" s="730"/>
      <c r="AB69" s="730"/>
      <c r="AC69" s="730"/>
      <c r="AD69" s="730"/>
      <c r="AE69" s="730"/>
      <c r="AF69" s="730"/>
      <c r="AG69" s="730"/>
      <c r="AH69" s="730"/>
      <c r="AI69" s="731"/>
      <c r="AJ69" s="79"/>
      <c r="AK69" s="729" t="str">
        <f>IF(Prépa!$D$14&lt;&gt;0,Prépa!$D$14,"")&amp;IF(Prépa!$K$110&lt;&gt;0," - "&amp;Prépa!$K$110,"")</f>
        <v>TOURS - 10 Fevrier 2018</v>
      </c>
      <c r="AL69" s="730"/>
      <c r="AM69" s="730"/>
      <c r="AN69" s="730"/>
      <c r="AO69" s="730"/>
      <c r="AP69" s="730"/>
      <c r="AQ69" s="730"/>
      <c r="AR69" s="730"/>
      <c r="AS69" s="730"/>
      <c r="AT69" s="731"/>
    </row>
    <row r="70" spans="2:46" ht="18" customHeight="1" x14ac:dyDescent="0.25">
      <c r="B70" s="736"/>
      <c r="C70" s="80"/>
      <c r="D70" s="81"/>
      <c r="E70" s="81"/>
      <c r="F70" s="81"/>
      <c r="G70" s="81"/>
      <c r="H70" s="81"/>
      <c r="I70" s="81"/>
      <c r="J70" s="81"/>
      <c r="K70" s="81"/>
      <c r="L70" s="82"/>
      <c r="M70" s="79"/>
      <c r="N70" s="80"/>
      <c r="O70" s="81"/>
      <c r="P70" s="81"/>
      <c r="Q70" s="81"/>
      <c r="R70" s="81"/>
      <c r="S70" s="81"/>
      <c r="T70" s="81"/>
      <c r="U70" s="81"/>
      <c r="V70" s="81"/>
      <c r="W70" s="82"/>
      <c r="Y70" s="736"/>
      <c r="Z70" s="80"/>
      <c r="AA70" s="81"/>
      <c r="AB70" s="81"/>
      <c r="AC70" s="81"/>
      <c r="AD70" s="81"/>
      <c r="AE70" s="81"/>
      <c r="AF70" s="81"/>
      <c r="AG70" s="81"/>
      <c r="AH70" s="81"/>
      <c r="AI70" s="82"/>
      <c r="AJ70" s="79"/>
      <c r="AK70" s="80"/>
      <c r="AL70" s="81"/>
      <c r="AM70" s="81"/>
      <c r="AN70" s="81"/>
      <c r="AO70" s="81"/>
      <c r="AP70" s="81"/>
      <c r="AQ70" s="81"/>
      <c r="AR70" s="81"/>
      <c r="AS70" s="81"/>
      <c r="AT70" s="82"/>
    </row>
    <row r="71" spans="2:46" ht="18" customHeight="1" x14ac:dyDescent="0.25">
      <c r="B71" s="736"/>
      <c r="C71" s="732" t="str">
        <f>IF(Prépa!$O$72&lt;&gt;"",Prépa!$O$72,"")&amp;IF(Prépa!$O$29&lt;&gt;""," - "&amp;Prépa!$O$29,"")</f>
        <v>OPEN Assis - Nat 2A Nord</v>
      </c>
      <c r="D71" s="733"/>
      <c r="E71" s="733"/>
      <c r="F71" s="733"/>
      <c r="G71" s="733"/>
      <c r="H71" s="733"/>
      <c r="I71" s="733"/>
      <c r="J71" s="733"/>
      <c r="K71" s="733"/>
      <c r="L71" s="734"/>
      <c r="M71" s="79"/>
      <c r="N71" s="732" t="str">
        <f>IF(Prépa!$O$72&lt;&gt;"",Prépa!$O$72,"")&amp;IF(Prépa!$O$29&lt;&gt;""," - "&amp;Prépa!$O$29,"")</f>
        <v>OPEN Assis - Nat 2A Nord</v>
      </c>
      <c r="O71" s="733"/>
      <c r="P71" s="733"/>
      <c r="Q71" s="733"/>
      <c r="R71" s="733"/>
      <c r="S71" s="733"/>
      <c r="T71" s="733"/>
      <c r="U71" s="733"/>
      <c r="V71" s="733"/>
      <c r="W71" s="734"/>
      <c r="Y71" s="736"/>
      <c r="Z71" s="732" t="str">
        <f>IF(Prépa!$O$72&lt;&gt;"",Prépa!$O$72,"")&amp;IF(Prépa!$O$32&lt;&gt;""," - "&amp;Prépa!$O$32,"")</f>
        <v>OPEN Assis - Nat 2B Nord</v>
      </c>
      <c r="AA71" s="733"/>
      <c r="AB71" s="733"/>
      <c r="AC71" s="733"/>
      <c r="AD71" s="733"/>
      <c r="AE71" s="733"/>
      <c r="AF71" s="733"/>
      <c r="AG71" s="733"/>
      <c r="AH71" s="733"/>
      <c r="AI71" s="734"/>
      <c r="AJ71" s="79"/>
      <c r="AK71" s="732" t="str">
        <f>IF(Prépa!$O$72&lt;&gt;"",Prépa!$O$72,"")&amp;IF(Prépa!$O$32&lt;&gt;""," - "&amp;Prépa!$O$32,"")</f>
        <v>OPEN Assis - Nat 2B Nord</v>
      </c>
      <c r="AL71" s="733"/>
      <c r="AM71" s="733"/>
      <c r="AN71" s="733"/>
      <c r="AO71" s="733"/>
      <c r="AP71" s="733"/>
      <c r="AQ71" s="733"/>
      <c r="AR71" s="733"/>
      <c r="AS71" s="733"/>
      <c r="AT71" s="734"/>
    </row>
    <row r="72" spans="2:46" ht="18" customHeight="1" x14ac:dyDescent="0.25">
      <c r="B72" s="736"/>
      <c r="C72" s="83"/>
      <c r="D72" s="84"/>
      <c r="E72" s="84"/>
      <c r="F72" s="84"/>
      <c r="G72" s="85"/>
      <c r="H72" s="85"/>
      <c r="I72" s="85"/>
      <c r="J72" s="85"/>
      <c r="K72" s="85"/>
      <c r="L72" s="86"/>
      <c r="M72" s="79"/>
      <c r="N72" s="83"/>
      <c r="O72" s="84"/>
      <c r="P72" s="84"/>
      <c r="Q72" s="84"/>
      <c r="R72" s="85"/>
      <c r="S72" s="85"/>
      <c r="T72" s="85"/>
      <c r="U72" s="85"/>
      <c r="V72" s="85"/>
      <c r="W72" s="86"/>
      <c r="Y72" s="736"/>
      <c r="Z72" s="83"/>
      <c r="AA72" s="84"/>
      <c r="AB72" s="84"/>
      <c r="AC72" s="84"/>
      <c r="AD72" s="85"/>
      <c r="AE72" s="85"/>
      <c r="AF72" s="85"/>
      <c r="AG72" s="85"/>
      <c r="AH72" s="85"/>
      <c r="AI72" s="86"/>
      <c r="AJ72" s="79"/>
      <c r="AK72" s="83"/>
      <c r="AL72" s="84"/>
      <c r="AM72" s="84"/>
      <c r="AN72" s="84"/>
      <c r="AO72" s="85"/>
      <c r="AP72" s="85"/>
      <c r="AQ72" s="85"/>
      <c r="AR72" s="85"/>
      <c r="AS72" s="85"/>
      <c r="AT72" s="86"/>
    </row>
    <row r="73" spans="2:46" ht="18" customHeight="1" x14ac:dyDescent="0.25">
      <c r="B73" s="736"/>
      <c r="C73" s="87"/>
      <c r="D73" s="88"/>
      <c r="E73" s="89" t="s">
        <v>145</v>
      </c>
      <c r="F73" s="735" t="str">
        <f>IF(Prépa!$W$13&lt;&gt;"",Prépa!$W$13,"")</f>
        <v>10h30</v>
      </c>
      <c r="G73" s="735"/>
      <c r="I73" s="89" t="s">
        <v>146</v>
      </c>
      <c r="J73" s="90">
        <f>IF(Prépa!$X$13&lt;&gt;"",Prépa!$X$13,"")</f>
        <v>5</v>
      </c>
      <c r="K73" s="91"/>
      <c r="L73" s="86"/>
      <c r="M73" s="79"/>
      <c r="N73" s="87"/>
      <c r="O73" s="88"/>
      <c r="P73" s="89" t="s">
        <v>145</v>
      </c>
      <c r="Q73" s="735" t="str">
        <f>IF(Prépa!$W$14&lt;&gt;"",Prépa!$W$14,"")</f>
        <v>10h30</v>
      </c>
      <c r="R73" s="735"/>
      <c r="T73" s="89" t="s">
        <v>146</v>
      </c>
      <c r="U73" s="90">
        <f>IF(Prépa!$X$14&lt;&gt;"",Prépa!$X$14,"")</f>
        <v>6</v>
      </c>
      <c r="V73" s="91"/>
      <c r="W73" s="86"/>
      <c r="Y73" s="736"/>
      <c r="Z73" s="87"/>
      <c r="AA73" s="88"/>
      <c r="AB73" s="89" t="s">
        <v>145</v>
      </c>
      <c r="AC73" s="735" t="str">
        <f>IF(Prépa!$AD$13&lt;&gt;"",Prépa!$AD$13,"")</f>
        <v>10h30</v>
      </c>
      <c r="AD73" s="735"/>
      <c r="AF73" s="89" t="s">
        <v>146</v>
      </c>
      <c r="AG73" s="90">
        <f>IF(Prépa!$AE$13&lt;&gt;"",Prépa!$AE$13,"")</f>
        <v>1</v>
      </c>
      <c r="AH73" s="91"/>
      <c r="AI73" s="86"/>
      <c r="AJ73" s="79"/>
      <c r="AK73" s="87"/>
      <c r="AL73" s="88"/>
      <c r="AM73" s="89" t="s">
        <v>145</v>
      </c>
      <c r="AN73" s="735" t="str">
        <f>IF(Prépa!$AD$14&lt;&gt;"",Prépa!$AD$14,"")</f>
        <v>10h30</v>
      </c>
      <c r="AO73" s="735"/>
      <c r="AQ73" s="89" t="s">
        <v>146</v>
      </c>
      <c r="AR73" s="90">
        <f>IF(Prépa!$AE$14&lt;&gt;"",Prépa!$AE$14,"")</f>
        <v>2</v>
      </c>
      <c r="AS73" s="91"/>
      <c r="AT73" s="86"/>
    </row>
    <row r="74" spans="2:46" ht="18" customHeight="1" x14ac:dyDescent="0.25">
      <c r="B74" s="736"/>
      <c r="C74" s="92"/>
      <c r="D74" s="93"/>
      <c r="E74" s="93"/>
      <c r="F74" s="94"/>
      <c r="G74" s="94"/>
      <c r="H74" s="94"/>
      <c r="I74" s="94"/>
      <c r="J74" s="94"/>
      <c r="K74" s="85"/>
      <c r="L74" s="86"/>
      <c r="M74" s="79"/>
      <c r="N74" s="92"/>
      <c r="O74" s="93"/>
      <c r="P74" s="93"/>
      <c r="Q74" s="94"/>
      <c r="R74" s="94"/>
      <c r="S74" s="94"/>
      <c r="T74" s="94"/>
      <c r="U74" s="94"/>
      <c r="V74" s="85"/>
      <c r="W74" s="86"/>
      <c r="Y74" s="736"/>
      <c r="Z74" s="92"/>
      <c r="AA74" s="93"/>
      <c r="AB74" s="93"/>
      <c r="AC74" s="94"/>
      <c r="AD74" s="94"/>
      <c r="AE74" s="94"/>
      <c r="AF74" s="94"/>
      <c r="AG74" s="94"/>
      <c r="AH74" s="85"/>
      <c r="AI74" s="86"/>
      <c r="AJ74" s="79"/>
      <c r="AK74" s="92"/>
      <c r="AL74" s="93"/>
      <c r="AM74" s="93"/>
      <c r="AN74" s="94"/>
      <c r="AO74" s="94"/>
      <c r="AP74" s="94"/>
      <c r="AQ74" s="94"/>
      <c r="AR74" s="94"/>
      <c r="AS74" s="85"/>
      <c r="AT74" s="86"/>
    </row>
    <row r="75" spans="2:46" ht="18" customHeight="1" x14ac:dyDescent="0.25">
      <c r="B75" s="736"/>
      <c r="C75" s="95" t="s">
        <v>147</v>
      </c>
      <c r="D75" s="93"/>
      <c r="G75" s="94"/>
      <c r="H75" s="94"/>
      <c r="I75" s="94"/>
      <c r="J75" s="94"/>
      <c r="K75" s="85"/>
      <c r="L75" s="86"/>
      <c r="M75" s="79"/>
      <c r="N75" s="95" t="s">
        <v>147</v>
      </c>
      <c r="O75" s="93"/>
      <c r="R75" s="94"/>
      <c r="S75" s="94"/>
      <c r="T75" s="94"/>
      <c r="U75" s="94"/>
      <c r="V75" s="85"/>
      <c r="W75" s="86"/>
      <c r="Y75" s="736"/>
      <c r="Z75" s="95" t="s">
        <v>147</v>
      </c>
      <c r="AA75" s="93"/>
      <c r="AD75" s="94"/>
      <c r="AE75" s="94"/>
      <c r="AF75" s="94"/>
      <c r="AG75" s="94"/>
      <c r="AH75" s="85"/>
      <c r="AI75" s="86"/>
      <c r="AJ75" s="79"/>
      <c r="AK75" s="95" t="s">
        <v>147</v>
      </c>
      <c r="AL75" s="93"/>
      <c r="AO75" s="94"/>
      <c r="AP75" s="94"/>
      <c r="AQ75" s="94"/>
      <c r="AR75" s="94"/>
      <c r="AS75" s="85"/>
      <c r="AT75" s="86"/>
    </row>
    <row r="76" spans="2:46" ht="18" customHeight="1" x14ac:dyDescent="0.25">
      <c r="B76" s="736"/>
      <c r="C76" s="92"/>
      <c r="D76" s="93"/>
      <c r="E76" s="93"/>
      <c r="F76" s="94"/>
      <c r="G76" s="717" t="s">
        <v>298</v>
      </c>
      <c r="H76" s="717"/>
      <c r="I76" s="717"/>
      <c r="J76" s="717"/>
      <c r="K76" s="717"/>
      <c r="L76" s="86"/>
      <c r="M76" s="79"/>
      <c r="N76" s="92"/>
      <c r="O76" s="93"/>
      <c r="P76" s="93"/>
      <c r="Q76" s="94"/>
      <c r="R76" s="717" t="s">
        <v>299</v>
      </c>
      <c r="S76" s="717"/>
      <c r="T76" s="717"/>
      <c r="U76" s="717"/>
      <c r="V76" s="717"/>
      <c r="W76" s="86"/>
      <c r="Y76" s="736"/>
      <c r="Z76" s="92"/>
      <c r="AA76" s="93"/>
      <c r="AB76" s="93"/>
      <c r="AC76" s="94"/>
      <c r="AD76" s="717" t="s">
        <v>298</v>
      </c>
      <c r="AE76" s="717"/>
      <c r="AF76" s="717"/>
      <c r="AG76" s="717"/>
      <c r="AH76" s="717"/>
      <c r="AI76" s="86"/>
      <c r="AJ76" s="79"/>
      <c r="AK76" s="92"/>
      <c r="AL76" s="93"/>
      <c r="AM76" s="93"/>
      <c r="AN76" s="94"/>
      <c r="AO76" s="717" t="s">
        <v>299</v>
      </c>
      <c r="AP76" s="717"/>
      <c r="AQ76" s="717"/>
      <c r="AR76" s="717"/>
      <c r="AS76" s="717"/>
      <c r="AT76" s="86"/>
    </row>
    <row r="77" spans="2:46" ht="18" customHeight="1" x14ac:dyDescent="0.25">
      <c r="B77" s="736"/>
      <c r="C77" s="92"/>
      <c r="D77" s="458"/>
      <c r="E77" s="93"/>
      <c r="F77" s="718" t="s">
        <v>148</v>
      </c>
      <c r="G77" s="719"/>
      <c r="H77" s="719"/>
      <c r="I77" s="719"/>
      <c r="J77" s="719"/>
      <c r="K77" s="719"/>
      <c r="L77" s="720"/>
      <c r="M77" s="79"/>
      <c r="N77" s="92"/>
      <c r="O77" s="458"/>
      <c r="P77" s="93"/>
      <c r="Q77" s="718" t="s">
        <v>148</v>
      </c>
      <c r="R77" s="719"/>
      <c r="S77" s="719"/>
      <c r="T77" s="719"/>
      <c r="U77" s="719"/>
      <c r="V77" s="719"/>
      <c r="W77" s="720"/>
      <c r="Y77" s="736"/>
      <c r="Z77" s="92"/>
      <c r="AA77" s="458"/>
      <c r="AB77" s="93"/>
      <c r="AC77" s="718" t="s">
        <v>148</v>
      </c>
      <c r="AD77" s="719"/>
      <c r="AE77" s="719"/>
      <c r="AF77" s="719"/>
      <c r="AG77" s="719"/>
      <c r="AH77" s="719"/>
      <c r="AI77" s="720"/>
      <c r="AJ77" s="79"/>
      <c r="AK77" s="92"/>
      <c r="AL77" s="458"/>
      <c r="AM77" s="93"/>
      <c r="AN77" s="718" t="s">
        <v>148</v>
      </c>
      <c r="AO77" s="719"/>
      <c r="AP77" s="719"/>
      <c r="AQ77" s="719"/>
      <c r="AR77" s="719"/>
      <c r="AS77" s="719"/>
      <c r="AT77" s="720"/>
    </row>
    <row r="78" spans="2:46" ht="18" customHeight="1" x14ac:dyDescent="0.25">
      <c r="B78" s="736"/>
      <c r="C78" s="721" t="s">
        <v>149</v>
      </c>
      <c r="D78" s="722"/>
      <c r="E78" s="722"/>
      <c r="F78" s="98">
        <v>1</v>
      </c>
      <c r="G78" s="98">
        <v>2</v>
      </c>
      <c r="H78" s="98">
        <v>3</v>
      </c>
      <c r="I78" s="98">
        <v>4</v>
      </c>
      <c r="J78" s="98">
        <v>5</v>
      </c>
      <c r="K78" s="98">
        <v>6</v>
      </c>
      <c r="L78" s="98">
        <v>7</v>
      </c>
      <c r="M78" s="79"/>
      <c r="N78" s="721" t="s">
        <v>149</v>
      </c>
      <c r="O78" s="722"/>
      <c r="P78" s="722"/>
      <c r="Q78" s="98">
        <v>1</v>
      </c>
      <c r="R78" s="98">
        <v>2</v>
      </c>
      <c r="S78" s="98">
        <v>3</v>
      </c>
      <c r="T78" s="98">
        <v>4</v>
      </c>
      <c r="U78" s="98">
        <v>5</v>
      </c>
      <c r="V78" s="98">
        <v>6</v>
      </c>
      <c r="W78" s="98">
        <v>7</v>
      </c>
      <c r="Y78" s="736"/>
      <c r="Z78" s="721" t="s">
        <v>149</v>
      </c>
      <c r="AA78" s="722"/>
      <c r="AB78" s="722"/>
      <c r="AC78" s="98">
        <v>1</v>
      </c>
      <c r="AD78" s="98">
        <v>2</v>
      </c>
      <c r="AE78" s="98">
        <v>3</v>
      </c>
      <c r="AF78" s="98">
        <v>4</v>
      </c>
      <c r="AG78" s="98">
        <v>5</v>
      </c>
      <c r="AH78" s="98">
        <v>6</v>
      </c>
      <c r="AI78" s="98">
        <v>7</v>
      </c>
      <c r="AJ78" s="79"/>
      <c r="AK78" s="721" t="s">
        <v>149</v>
      </c>
      <c r="AL78" s="722"/>
      <c r="AM78" s="722"/>
      <c r="AN78" s="98">
        <v>1</v>
      </c>
      <c r="AO78" s="98">
        <v>2</v>
      </c>
      <c r="AP78" s="98">
        <v>3</v>
      </c>
      <c r="AQ78" s="98">
        <v>4</v>
      </c>
      <c r="AR78" s="98">
        <v>5</v>
      </c>
      <c r="AS78" s="98">
        <v>6</v>
      </c>
      <c r="AT78" s="98">
        <v>7</v>
      </c>
    </row>
    <row r="79" spans="2:46" ht="18" customHeight="1" x14ac:dyDescent="0.25">
      <c r="B79" s="736"/>
      <c r="C79" s="96"/>
      <c r="D79" s="99" t="str">
        <f>IF(AND('GROUPE A'!$C$31&lt;&gt;"",'GROUPE A'!$E$31&lt;&gt;""),'GROUPE A'!$C$31&amp;" - "&amp;'GROUPE A'!$E$31,"")</f>
        <v>1 - 7</v>
      </c>
      <c r="E79" s="97"/>
      <c r="F79" s="723" t="s">
        <v>150</v>
      </c>
      <c r="G79" s="724"/>
      <c r="H79" s="724"/>
      <c r="I79" s="724"/>
      <c r="J79" s="724"/>
      <c r="K79" s="724"/>
      <c r="L79" s="725"/>
      <c r="M79" s="79"/>
      <c r="N79" s="96"/>
      <c r="O79" s="99" t="str">
        <f>IF(AND('GROUPE A'!$C$32&lt;&gt;"",'GROUPE A'!$E$32&lt;&gt;""),'GROUPE A'!$C$32&amp;" - "&amp;'GROUPE A'!$E$32,"")</f>
        <v>6 - 8</v>
      </c>
      <c r="P79" s="97"/>
      <c r="Q79" s="723" t="s">
        <v>150</v>
      </c>
      <c r="R79" s="724"/>
      <c r="S79" s="724"/>
      <c r="T79" s="724"/>
      <c r="U79" s="724"/>
      <c r="V79" s="724"/>
      <c r="W79" s="725"/>
      <c r="Y79" s="736"/>
      <c r="Z79" s="96"/>
      <c r="AA79" s="99" t="str">
        <f>IF(AND('GROUPE B'!$C$31&lt;&gt;"",'GROUPE B'!$E$31&lt;&gt;""),'GROUPE B'!$C$31&amp;" - "&amp;'GROUPE B'!$E$31,"")</f>
        <v>1 - 7</v>
      </c>
      <c r="AB79" s="97"/>
      <c r="AC79" s="723" t="s">
        <v>150</v>
      </c>
      <c r="AD79" s="724"/>
      <c r="AE79" s="724"/>
      <c r="AF79" s="724"/>
      <c r="AG79" s="724"/>
      <c r="AH79" s="724"/>
      <c r="AI79" s="725"/>
      <c r="AJ79" s="79"/>
      <c r="AK79" s="96"/>
      <c r="AL79" s="99" t="str">
        <f>IF(AND('GROUPE B'!$C$32&lt;&gt;"",'GROUPE B'!$E$32&lt;&gt;""),'GROUPE B'!$C$32&amp;" - "&amp;'GROUPE B'!$E$32,"")</f>
        <v>6 - 8</v>
      </c>
      <c r="AM79" s="97"/>
      <c r="AN79" s="723" t="s">
        <v>150</v>
      </c>
      <c r="AO79" s="724"/>
      <c r="AP79" s="724"/>
      <c r="AQ79" s="724"/>
      <c r="AR79" s="724"/>
      <c r="AS79" s="724"/>
      <c r="AT79" s="725"/>
    </row>
    <row r="80" spans="2:46" ht="18" customHeight="1" x14ac:dyDescent="0.25">
      <c r="B80" s="736"/>
      <c r="C80" s="100">
        <f>IF(D79&lt;&gt;"",'GROUPE A'!$K$16,"")</f>
        <v>1</v>
      </c>
      <c r="D80" s="85"/>
      <c r="E80" s="101"/>
      <c r="F80" s="700"/>
      <c r="G80" s="700"/>
      <c r="H80" s="700"/>
      <c r="I80" s="700"/>
      <c r="J80" s="700"/>
      <c r="K80" s="714"/>
      <c r="L80" s="706"/>
      <c r="M80" s="79"/>
      <c r="N80" s="100">
        <f>IF(O79&lt;&gt;"",'GROUPE A'!$K$21,"")</f>
        <v>6</v>
      </c>
      <c r="O80" s="85"/>
      <c r="P80" s="101"/>
      <c r="Q80" s="700"/>
      <c r="R80" s="700"/>
      <c r="S80" s="700"/>
      <c r="T80" s="700"/>
      <c r="U80" s="700"/>
      <c r="V80" s="714"/>
      <c r="W80" s="706"/>
      <c r="Y80" s="736"/>
      <c r="Z80" s="100">
        <f>IF(AA79&lt;&gt;"",'GROUPE B'!$K$16,"")</f>
        <v>9</v>
      </c>
      <c r="AA80" s="85"/>
      <c r="AB80" s="101"/>
      <c r="AC80" s="700"/>
      <c r="AD80" s="700"/>
      <c r="AE80" s="700"/>
      <c r="AF80" s="700"/>
      <c r="AG80" s="700"/>
      <c r="AH80" s="714"/>
      <c r="AI80" s="706"/>
      <c r="AJ80" s="79"/>
      <c r="AK80" s="100">
        <f>IF(AL79&lt;&gt;"",'GROUPE B'!$K$21,"")</f>
        <v>12</v>
      </c>
      <c r="AL80" s="85"/>
      <c r="AM80" s="101"/>
      <c r="AN80" s="700"/>
      <c r="AO80" s="700"/>
      <c r="AP80" s="700"/>
      <c r="AQ80" s="700"/>
      <c r="AR80" s="700"/>
      <c r="AS80" s="714"/>
      <c r="AT80" s="706"/>
    </row>
    <row r="81" spans="2:46" ht="30" customHeight="1" x14ac:dyDescent="0.25">
      <c r="B81" s="736"/>
      <c r="C81" s="711" t="str">
        <f>IF(C80&lt;&gt;"",VLOOKUP(C80,Liste!$C$17:$I$24,3,FALSE),"")</f>
        <v>RUTLER Sébastien</v>
      </c>
      <c r="D81" s="712"/>
      <c r="E81" s="713"/>
      <c r="F81" s="702"/>
      <c r="G81" s="702"/>
      <c r="H81" s="702"/>
      <c r="I81" s="702"/>
      <c r="J81" s="702"/>
      <c r="K81" s="715"/>
      <c r="L81" s="707"/>
      <c r="M81" s="79"/>
      <c r="N81" s="711" t="str">
        <f>IF(N80&lt;&gt;"",VLOOKUP(N80,Liste!$C$17:$I$24,3,FALSE),"")</f>
        <v>PIERROT Tristan</v>
      </c>
      <c r="O81" s="712"/>
      <c r="P81" s="713"/>
      <c r="Q81" s="702"/>
      <c r="R81" s="702"/>
      <c r="S81" s="702"/>
      <c r="T81" s="702"/>
      <c r="U81" s="702"/>
      <c r="V81" s="715"/>
      <c r="W81" s="707"/>
      <c r="Y81" s="736"/>
      <c r="Z81" s="711" t="str">
        <f>IF(Z80&lt;&gt;"",VLOOKUP(Z80,Liste!$C$30:$I$37,3,FALSE),"")</f>
        <v>PAPIRER Alan</v>
      </c>
      <c r="AA81" s="712"/>
      <c r="AB81" s="713"/>
      <c r="AC81" s="702"/>
      <c r="AD81" s="702"/>
      <c r="AE81" s="702"/>
      <c r="AF81" s="702"/>
      <c r="AG81" s="702"/>
      <c r="AH81" s="715"/>
      <c r="AI81" s="707"/>
      <c r="AJ81" s="79"/>
      <c r="AK81" s="711" t="str">
        <f>IF(AK80&lt;&gt;"",VLOOKUP(AK80,Liste!$C$30:$I$37,3,FALSE),"")</f>
        <v>SIREAU GOSSIAUX Florence</v>
      </c>
      <c r="AL81" s="712"/>
      <c r="AM81" s="713"/>
      <c r="AN81" s="702"/>
      <c r="AO81" s="702"/>
      <c r="AP81" s="702"/>
      <c r="AQ81" s="702"/>
      <c r="AR81" s="702"/>
      <c r="AS81" s="715"/>
      <c r="AT81" s="707"/>
    </row>
    <row r="82" spans="2:46" ht="18" customHeight="1" x14ac:dyDescent="0.25">
      <c r="B82" s="736"/>
      <c r="C82" s="703" t="str">
        <f>IF(C80&lt;&gt;"",VLOOKUP(C80,Liste!$C$17:$I$24,7,FALSE),"")</f>
        <v>PPN NEUVILLE EN FERRAIN</v>
      </c>
      <c r="D82" s="704"/>
      <c r="E82" s="705"/>
      <c r="F82" s="701"/>
      <c r="G82" s="701"/>
      <c r="H82" s="701"/>
      <c r="I82" s="701"/>
      <c r="J82" s="701"/>
      <c r="K82" s="716"/>
      <c r="L82" s="708"/>
      <c r="M82" s="79"/>
      <c r="N82" s="703" t="str">
        <f>IF(N80&lt;&gt;"",VLOOKUP(N80,Liste!$C$17:$I$24,7,FALSE),"")</f>
        <v>TT JOUE LES TOURS</v>
      </c>
      <c r="O82" s="704"/>
      <c r="P82" s="705"/>
      <c r="Q82" s="701"/>
      <c r="R82" s="701"/>
      <c r="S82" s="701"/>
      <c r="T82" s="701"/>
      <c r="U82" s="701"/>
      <c r="V82" s="716"/>
      <c r="W82" s="708"/>
      <c r="Y82" s="736"/>
      <c r="Z82" s="703" t="str">
        <f>IF(Z80&lt;&gt;"",VLOOKUP(Z80,Liste!$C$30:$I$37,7,FALSE),"")</f>
        <v>MOULINS LES METZ HANDISPORT</v>
      </c>
      <c r="AA82" s="704"/>
      <c r="AB82" s="705"/>
      <c r="AC82" s="701"/>
      <c r="AD82" s="701"/>
      <c r="AE82" s="701"/>
      <c r="AF82" s="701"/>
      <c r="AG82" s="701"/>
      <c r="AH82" s="716"/>
      <c r="AI82" s="708"/>
      <c r="AJ82" s="79"/>
      <c r="AK82" s="703" t="str">
        <f>IF(AK80&lt;&gt;"",VLOOKUP(AK80,Liste!$C$30:$I$37,7,FALSE),"")</f>
        <v>A. VOISINS TT</v>
      </c>
      <c r="AL82" s="704"/>
      <c r="AM82" s="705"/>
      <c r="AN82" s="701"/>
      <c r="AO82" s="701"/>
      <c r="AP82" s="701"/>
      <c r="AQ82" s="701"/>
      <c r="AR82" s="701"/>
      <c r="AS82" s="716"/>
      <c r="AT82" s="708"/>
    </row>
    <row r="83" spans="2:46" ht="18" customHeight="1" x14ac:dyDescent="0.25">
      <c r="B83" s="736"/>
      <c r="C83" s="102"/>
      <c r="E83" s="103"/>
      <c r="F83" s="104"/>
      <c r="G83" s="104"/>
      <c r="H83" s="104"/>
      <c r="I83" s="104"/>
      <c r="J83" s="104"/>
      <c r="K83" s="104"/>
      <c r="L83" s="104"/>
      <c r="M83" s="79"/>
      <c r="N83" s="102"/>
      <c r="P83" s="103"/>
      <c r="Q83" s="104"/>
      <c r="R83" s="104"/>
      <c r="S83" s="104"/>
      <c r="T83" s="104"/>
      <c r="U83" s="104"/>
      <c r="V83" s="104"/>
      <c r="W83" s="104"/>
      <c r="Y83" s="736"/>
      <c r="Z83" s="102"/>
      <c r="AB83" s="103"/>
      <c r="AC83" s="104"/>
      <c r="AD83" s="104"/>
      <c r="AE83" s="104"/>
      <c r="AF83" s="104"/>
      <c r="AG83" s="104"/>
      <c r="AH83" s="104"/>
      <c r="AI83" s="104"/>
      <c r="AJ83" s="79"/>
      <c r="AK83" s="102"/>
      <c r="AM83" s="103"/>
      <c r="AN83" s="104"/>
      <c r="AO83" s="104"/>
      <c r="AP83" s="104"/>
      <c r="AQ83" s="104"/>
      <c r="AR83" s="104"/>
      <c r="AS83" s="104"/>
      <c r="AT83" s="104"/>
    </row>
    <row r="84" spans="2:46" ht="18" customHeight="1" x14ac:dyDescent="0.25">
      <c r="B84" s="736"/>
      <c r="C84" s="79"/>
      <c r="D84" s="105" t="s">
        <v>124</v>
      </c>
      <c r="E84" s="85"/>
      <c r="F84" s="106"/>
      <c r="G84" s="106"/>
      <c r="H84" s="106"/>
      <c r="I84" s="106"/>
      <c r="J84" s="106"/>
      <c r="K84" s="106"/>
      <c r="L84" s="106"/>
      <c r="M84" s="79"/>
      <c r="N84" s="79"/>
      <c r="O84" s="105" t="s">
        <v>124</v>
      </c>
      <c r="P84" s="85"/>
      <c r="Q84" s="106"/>
      <c r="R84" s="106"/>
      <c r="S84" s="106"/>
      <c r="T84" s="106"/>
      <c r="U84" s="106"/>
      <c r="V84" s="106"/>
      <c r="W84" s="106"/>
      <c r="Y84" s="736"/>
      <c r="Z84" s="79"/>
      <c r="AA84" s="105" t="s">
        <v>124</v>
      </c>
      <c r="AB84" s="85"/>
      <c r="AC84" s="106"/>
      <c r="AD84" s="106"/>
      <c r="AE84" s="106"/>
      <c r="AF84" s="106"/>
      <c r="AG84" s="106"/>
      <c r="AH84" s="106"/>
      <c r="AI84" s="106"/>
      <c r="AJ84" s="79"/>
      <c r="AK84" s="79"/>
      <c r="AL84" s="105" t="s">
        <v>124</v>
      </c>
      <c r="AM84" s="85"/>
      <c r="AN84" s="106"/>
      <c r="AO84" s="106"/>
      <c r="AP84" s="106"/>
      <c r="AQ84" s="106"/>
      <c r="AR84" s="106"/>
      <c r="AS84" s="106"/>
      <c r="AT84" s="106"/>
    </row>
    <row r="85" spans="2:46" ht="18" customHeight="1" x14ac:dyDescent="0.25">
      <c r="B85" s="736"/>
      <c r="C85" s="100">
        <f>IF(D79&lt;&gt;"",'GROUPE A'!$K$22,"")</f>
        <v>7</v>
      </c>
      <c r="D85" s="85"/>
      <c r="E85" s="101"/>
      <c r="F85" s="700" t="s">
        <v>2</v>
      </c>
      <c r="G85" s="700"/>
      <c r="H85" s="700"/>
      <c r="I85" s="700"/>
      <c r="J85" s="700"/>
      <c r="K85" s="706"/>
      <c r="L85" s="706"/>
      <c r="M85" s="79"/>
      <c r="N85" s="100">
        <f>IF(O79&lt;&gt;"",'GROUPE A'!$K$23,"")</f>
        <v>8</v>
      </c>
      <c r="O85" s="85"/>
      <c r="P85" s="101"/>
      <c r="Q85" s="700" t="s">
        <v>2</v>
      </c>
      <c r="R85" s="700"/>
      <c r="S85" s="700"/>
      <c r="T85" s="700"/>
      <c r="U85" s="700"/>
      <c r="V85" s="706"/>
      <c r="W85" s="706"/>
      <c r="Y85" s="736"/>
      <c r="Z85" s="100">
        <f>IF(AA79&lt;&gt;"",'GROUPE B'!$K$22,"")</f>
        <v>15</v>
      </c>
      <c r="AA85" s="85"/>
      <c r="AB85" s="101"/>
      <c r="AC85" s="700" t="s">
        <v>2</v>
      </c>
      <c r="AD85" s="700"/>
      <c r="AE85" s="700"/>
      <c r="AF85" s="700"/>
      <c r="AG85" s="700"/>
      <c r="AH85" s="706"/>
      <c r="AI85" s="706"/>
      <c r="AJ85" s="79"/>
      <c r="AK85" s="100">
        <f>IF(AL79&lt;&gt;"",'GROUPE B'!$K$23,"")</f>
        <v>10</v>
      </c>
      <c r="AL85" s="85"/>
      <c r="AM85" s="101"/>
      <c r="AN85" s="700" t="s">
        <v>2</v>
      </c>
      <c r="AO85" s="700"/>
      <c r="AP85" s="700"/>
      <c r="AQ85" s="700"/>
      <c r="AR85" s="700"/>
      <c r="AS85" s="706"/>
      <c r="AT85" s="706"/>
    </row>
    <row r="86" spans="2:46" ht="30" customHeight="1" x14ac:dyDescent="0.25">
      <c r="B86" s="736"/>
      <c r="C86" s="711" t="str">
        <f>IF(C85&lt;&gt;"",VLOOKUP(C85,Liste!$C$17:$I$24,3,FALSE),"")</f>
        <v>FILLOU Marie-Christine</v>
      </c>
      <c r="D86" s="712"/>
      <c r="E86" s="713"/>
      <c r="F86" s="702"/>
      <c r="G86" s="702"/>
      <c r="H86" s="702"/>
      <c r="I86" s="702"/>
      <c r="J86" s="702"/>
      <c r="K86" s="707"/>
      <c r="L86" s="707"/>
      <c r="M86" s="79"/>
      <c r="N86" s="711" t="str">
        <f>IF(N85&lt;&gt;"",VLOOKUP(N85,Liste!$C$17:$I$24,3,FALSE),"")</f>
        <v>GOLLNISCH Laurent</v>
      </c>
      <c r="O86" s="712"/>
      <c r="P86" s="713"/>
      <c r="Q86" s="702"/>
      <c r="R86" s="702"/>
      <c r="S86" s="702"/>
      <c r="T86" s="702"/>
      <c r="U86" s="702"/>
      <c r="V86" s="707"/>
      <c r="W86" s="707"/>
      <c r="Y86" s="736"/>
      <c r="Z86" s="711" t="str">
        <f>IF(Z85&lt;&gt;"",VLOOKUP(Z85,Liste!$C$30:$I$37,3,FALSE),"")</f>
        <v>DUBOIS Gilles</v>
      </c>
      <c r="AA86" s="712"/>
      <c r="AB86" s="713"/>
      <c r="AC86" s="702"/>
      <c r="AD86" s="702"/>
      <c r="AE86" s="702"/>
      <c r="AF86" s="702"/>
      <c r="AG86" s="702"/>
      <c r="AH86" s="707"/>
      <c r="AI86" s="707"/>
      <c r="AJ86" s="79"/>
      <c r="AK86" s="711" t="str">
        <f>IF(AK85&lt;&gt;"",VLOOKUP(AK85,Liste!$C$30:$I$37,3,FALSE),"")</f>
        <v>HASLE Stéphane</v>
      </c>
      <c r="AL86" s="712"/>
      <c r="AM86" s="713"/>
      <c r="AN86" s="702"/>
      <c r="AO86" s="702"/>
      <c r="AP86" s="702"/>
      <c r="AQ86" s="702"/>
      <c r="AR86" s="702"/>
      <c r="AS86" s="707"/>
      <c r="AT86" s="707"/>
    </row>
    <row r="87" spans="2:46" ht="18" customHeight="1" x14ac:dyDescent="0.25">
      <c r="B87" s="736"/>
      <c r="C87" s="703" t="str">
        <f>IF(C85&lt;&gt;"",VLOOKUP(C85,Liste!$C$17:$I$24,7,FALSE),"")</f>
        <v>SAINT-AVERTIN STT</v>
      </c>
      <c r="D87" s="704"/>
      <c r="E87" s="705"/>
      <c r="F87" s="701"/>
      <c r="G87" s="701"/>
      <c r="H87" s="701"/>
      <c r="I87" s="701"/>
      <c r="J87" s="701"/>
      <c r="K87" s="708"/>
      <c r="L87" s="708"/>
      <c r="M87" s="79"/>
      <c r="N87" s="703" t="str">
        <f>IF(N85&lt;&gt;"",VLOOKUP(N85,Liste!$C$17:$I$24,7,FALSE),"")</f>
        <v>MOULINS LES METZ HANDISPORT</v>
      </c>
      <c r="O87" s="704"/>
      <c r="P87" s="705"/>
      <c r="Q87" s="701"/>
      <c r="R87" s="701"/>
      <c r="S87" s="701"/>
      <c r="T87" s="701"/>
      <c r="U87" s="701"/>
      <c r="V87" s="708"/>
      <c r="W87" s="708"/>
      <c r="Y87" s="736"/>
      <c r="Z87" s="703" t="str">
        <f>IF(Z85&lt;&gt;"",VLOOKUP(Z85,Liste!$C$30:$I$37,7,FALSE),"")</f>
        <v>LE MANS SARTHE TT</v>
      </c>
      <c r="AA87" s="704"/>
      <c r="AB87" s="705"/>
      <c r="AC87" s="701"/>
      <c r="AD87" s="701"/>
      <c r="AE87" s="701"/>
      <c r="AF87" s="701"/>
      <c r="AG87" s="701"/>
      <c r="AH87" s="708"/>
      <c r="AI87" s="708"/>
      <c r="AJ87" s="79"/>
      <c r="AK87" s="703" t="str">
        <f>IF(AK85&lt;&gt;"",VLOOKUP(AK85,Liste!$C$30:$I$37,7,FALSE),"")</f>
        <v>THORIGNE-FOUILLARD TT</v>
      </c>
      <c r="AL87" s="704"/>
      <c r="AM87" s="705"/>
      <c r="AN87" s="701"/>
      <c r="AO87" s="701"/>
      <c r="AP87" s="701"/>
      <c r="AQ87" s="701"/>
      <c r="AR87" s="701"/>
      <c r="AS87" s="708"/>
      <c r="AT87" s="708"/>
    </row>
    <row r="88" spans="2:46" ht="18" customHeight="1" x14ac:dyDescent="0.25">
      <c r="B88" s="736"/>
      <c r="C88" s="102"/>
      <c r="E88" s="103"/>
      <c r="F88" s="104"/>
      <c r="G88" s="104"/>
      <c r="H88" s="104"/>
      <c r="I88" s="104"/>
      <c r="J88" s="104"/>
      <c r="K88" s="104"/>
      <c r="L88" s="104"/>
      <c r="M88" s="79"/>
      <c r="N88" s="102"/>
      <c r="P88" s="103"/>
      <c r="Q88" s="104"/>
      <c r="R88" s="104"/>
      <c r="S88" s="104"/>
      <c r="T88" s="104"/>
      <c r="U88" s="104"/>
      <c r="V88" s="104"/>
      <c r="W88" s="104"/>
      <c r="Y88" s="736"/>
      <c r="Z88" s="102"/>
      <c r="AB88" s="103"/>
      <c r="AC88" s="104"/>
      <c r="AD88" s="104"/>
      <c r="AE88" s="104"/>
      <c r="AF88" s="104"/>
      <c r="AG88" s="104"/>
      <c r="AH88" s="104"/>
      <c r="AI88" s="104"/>
      <c r="AJ88" s="79"/>
      <c r="AK88" s="102"/>
      <c r="AM88" s="103"/>
      <c r="AN88" s="104"/>
      <c r="AO88" s="104"/>
      <c r="AP88" s="104"/>
      <c r="AQ88" s="104"/>
      <c r="AR88" s="104"/>
      <c r="AS88" s="104"/>
      <c r="AT88" s="104"/>
    </row>
    <row r="89" spans="2:46" ht="18" customHeight="1" x14ac:dyDescent="0.25">
      <c r="B89" s="736"/>
      <c r="C89" s="79"/>
      <c r="D89" s="85"/>
      <c r="E89" s="85"/>
      <c r="F89" s="106"/>
      <c r="G89" s="106"/>
      <c r="H89" s="106"/>
      <c r="I89" s="106"/>
      <c r="J89" s="106"/>
      <c r="K89" s="106"/>
      <c r="L89" s="106"/>
      <c r="M89" s="79"/>
      <c r="N89" s="79"/>
      <c r="O89" s="85"/>
      <c r="P89" s="85"/>
      <c r="Q89" s="106"/>
      <c r="R89" s="106"/>
      <c r="S89" s="106"/>
      <c r="T89" s="106"/>
      <c r="U89" s="106"/>
      <c r="V89" s="106"/>
      <c r="W89" s="106"/>
      <c r="Y89" s="736"/>
      <c r="Z89" s="79"/>
      <c r="AA89" s="85"/>
      <c r="AB89" s="85"/>
      <c r="AC89" s="106"/>
      <c r="AD89" s="106"/>
      <c r="AE89" s="106"/>
      <c r="AF89" s="106"/>
      <c r="AG89" s="106"/>
      <c r="AH89" s="106"/>
      <c r="AI89" s="106"/>
      <c r="AJ89" s="79"/>
      <c r="AK89" s="79"/>
      <c r="AL89" s="85"/>
      <c r="AM89" s="85"/>
      <c r="AN89" s="106"/>
      <c r="AO89" s="106"/>
      <c r="AP89" s="106"/>
      <c r="AQ89" s="106"/>
      <c r="AR89" s="106"/>
      <c r="AS89" s="106"/>
      <c r="AT89" s="106"/>
    </row>
    <row r="90" spans="2:46" ht="18" customHeight="1" x14ac:dyDescent="0.25">
      <c r="B90" s="736"/>
      <c r="C90" s="79"/>
      <c r="D90" s="85"/>
      <c r="E90" s="85"/>
      <c r="F90" s="85"/>
      <c r="G90" s="85"/>
      <c r="H90" s="85"/>
      <c r="I90" s="85"/>
      <c r="J90" s="85"/>
      <c r="K90" s="85"/>
      <c r="L90" s="86"/>
      <c r="M90" s="79"/>
      <c r="N90" s="79"/>
      <c r="O90" s="85"/>
      <c r="P90" s="85"/>
      <c r="Q90" s="85"/>
      <c r="R90" s="85"/>
      <c r="S90" s="85"/>
      <c r="T90" s="85"/>
      <c r="U90" s="85"/>
      <c r="V90" s="85"/>
      <c r="W90" s="86"/>
      <c r="Y90" s="736"/>
      <c r="Z90" s="79"/>
      <c r="AA90" s="85"/>
      <c r="AB90" s="85"/>
      <c r="AC90" s="85"/>
      <c r="AD90" s="85"/>
      <c r="AE90" s="85"/>
      <c r="AF90" s="85"/>
      <c r="AG90" s="85"/>
      <c r="AH90" s="85"/>
      <c r="AI90" s="86"/>
      <c r="AJ90" s="79"/>
      <c r="AK90" s="79"/>
      <c r="AL90" s="85"/>
      <c r="AM90" s="85"/>
      <c r="AN90" s="85"/>
      <c r="AO90" s="85"/>
      <c r="AP90" s="85"/>
      <c r="AQ90" s="85"/>
      <c r="AR90" s="85"/>
      <c r="AS90" s="85"/>
      <c r="AT90" s="86"/>
    </row>
    <row r="91" spans="2:46" ht="18" customHeight="1" x14ac:dyDescent="0.25">
      <c r="B91" s="736"/>
      <c r="C91" s="709" t="s">
        <v>151</v>
      </c>
      <c r="D91" s="710"/>
      <c r="E91" s="710"/>
      <c r="F91" s="107" t="s">
        <v>81</v>
      </c>
      <c r="G91" s="107" t="s">
        <v>152</v>
      </c>
      <c r="H91" s="107" t="s">
        <v>153</v>
      </c>
      <c r="I91" s="85"/>
      <c r="J91" s="85"/>
      <c r="K91" s="85"/>
      <c r="L91" s="86"/>
      <c r="M91" s="79"/>
      <c r="N91" s="709" t="s">
        <v>151</v>
      </c>
      <c r="O91" s="710"/>
      <c r="P91" s="710"/>
      <c r="Q91" s="107" t="s">
        <v>81</v>
      </c>
      <c r="R91" s="107" t="s">
        <v>152</v>
      </c>
      <c r="S91" s="107" t="s">
        <v>153</v>
      </c>
      <c r="T91" s="85"/>
      <c r="U91" s="85"/>
      <c r="V91" s="85"/>
      <c r="W91" s="86"/>
      <c r="Y91" s="736"/>
      <c r="Z91" s="709" t="s">
        <v>151</v>
      </c>
      <c r="AA91" s="710"/>
      <c r="AB91" s="710"/>
      <c r="AC91" s="107" t="s">
        <v>81</v>
      </c>
      <c r="AD91" s="107" t="s">
        <v>152</v>
      </c>
      <c r="AE91" s="107" t="s">
        <v>153</v>
      </c>
      <c r="AF91" s="85"/>
      <c r="AG91" s="85"/>
      <c r="AH91" s="85"/>
      <c r="AI91" s="86"/>
      <c r="AJ91" s="79"/>
      <c r="AK91" s="709" t="s">
        <v>151</v>
      </c>
      <c r="AL91" s="710"/>
      <c r="AM91" s="710"/>
      <c r="AN91" s="107" t="s">
        <v>81</v>
      </c>
      <c r="AO91" s="107" t="s">
        <v>152</v>
      </c>
      <c r="AP91" s="107" t="s">
        <v>153</v>
      </c>
      <c r="AQ91" s="85"/>
      <c r="AR91" s="85"/>
      <c r="AS91" s="85"/>
      <c r="AT91" s="86"/>
    </row>
    <row r="92" spans="2:46" ht="18" customHeight="1" x14ac:dyDescent="0.25">
      <c r="B92" s="736"/>
      <c r="C92" s="694" t="str">
        <f>C81</f>
        <v>RUTLER Sébastien</v>
      </c>
      <c r="D92" s="695"/>
      <c r="E92" s="696"/>
      <c r="F92" s="700"/>
      <c r="G92" s="700"/>
      <c r="H92" s="700"/>
      <c r="I92" s="85"/>
      <c r="J92" s="85"/>
      <c r="K92" s="85"/>
      <c r="L92" s="86"/>
      <c r="M92" s="79"/>
      <c r="N92" s="694" t="str">
        <f>N81</f>
        <v>PIERROT Tristan</v>
      </c>
      <c r="O92" s="695"/>
      <c r="P92" s="696"/>
      <c r="Q92" s="700"/>
      <c r="R92" s="700"/>
      <c r="S92" s="700"/>
      <c r="T92" s="85"/>
      <c r="U92" s="85"/>
      <c r="V92" s="85"/>
      <c r="W92" s="86"/>
      <c r="Y92" s="736"/>
      <c r="Z92" s="694" t="str">
        <f>Z81</f>
        <v>PAPIRER Alan</v>
      </c>
      <c r="AA92" s="695"/>
      <c r="AB92" s="696"/>
      <c r="AC92" s="700"/>
      <c r="AD92" s="700"/>
      <c r="AE92" s="700"/>
      <c r="AF92" s="85"/>
      <c r="AG92" s="85"/>
      <c r="AH92" s="85"/>
      <c r="AI92" s="86"/>
      <c r="AJ92" s="79"/>
      <c r="AK92" s="694" t="str">
        <f>AK81</f>
        <v>SIREAU GOSSIAUX Florence</v>
      </c>
      <c r="AL92" s="695"/>
      <c r="AM92" s="696"/>
      <c r="AN92" s="700"/>
      <c r="AO92" s="700"/>
      <c r="AP92" s="700"/>
      <c r="AQ92" s="85"/>
      <c r="AR92" s="85"/>
      <c r="AS92" s="85"/>
      <c r="AT92" s="86"/>
    </row>
    <row r="93" spans="2:46" ht="18" customHeight="1" x14ac:dyDescent="0.25">
      <c r="B93" s="736"/>
      <c r="C93" s="697"/>
      <c r="D93" s="698"/>
      <c r="E93" s="699"/>
      <c r="F93" s="701"/>
      <c r="G93" s="701"/>
      <c r="H93" s="701"/>
      <c r="I93" s="85"/>
      <c r="J93" s="85"/>
      <c r="K93" s="85"/>
      <c r="L93" s="86"/>
      <c r="M93" s="79"/>
      <c r="N93" s="697"/>
      <c r="O93" s="698"/>
      <c r="P93" s="699"/>
      <c r="Q93" s="701"/>
      <c r="R93" s="701"/>
      <c r="S93" s="701"/>
      <c r="T93" s="85"/>
      <c r="U93" s="85"/>
      <c r="V93" s="85"/>
      <c r="W93" s="86"/>
      <c r="Y93" s="736"/>
      <c r="Z93" s="697"/>
      <c r="AA93" s="698"/>
      <c r="AB93" s="699"/>
      <c r="AC93" s="701"/>
      <c r="AD93" s="701"/>
      <c r="AE93" s="701"/>
      <c r="AF93" s="85"/>
      <c r="AG93" s="85"/>
      <c r="AH93" s="85"/>
      <c r="AI93" s="86"/>
      <c r="AJ93" s="79"/>
      <c r="AK93" s="697"/>
      <c r="AL93" s="698"/>
      <c r="AM93" s="699"/>
      <c r="AN93" s="701"/>
      <c r="AO93" s="701"/>
      <c r="AP93" s="701"/>
      <c r="AQ93" s="85"/>
      <c r="AR93" s="85"/>
      <c r="AS93" s="85"/>
      <c r="AT93" s="86"/>
    </row>
    <row r="94" spans="2:46" ht="18" customHeight="1" x14ac:dyDescent="0.25">
      <c r="B94" s="736"/>
      <c r="C94" s="694" t="str">
        <f>C86</f>
        <v>FILLOU Marie-Christine</v>
      </c>
      <c r="D94" s="695"/>
      <c r="E94" s="696"/>
      <c r="F94" s="700"/>
      <c r="G94" s="700"/>
      <c r="H94" s="700"/>
      <c r="I94" s="85"/>
      <c r="J94" s="85"/>
      <c r="K94" s="85"/>
      <c r="L94" s="86"/>
      <c r="M94" s="79"/>
      <c r="N94" s="694" t="str">
        <f>N86</f>
        <v>GOLLNISCH Laurent</v>
      </c>
      <c r="O94" s="695"/>
      <c r="P94" s="696"/>
      <c r="Q94" s="700"/>
      <c r="R94" s="700"/>
      <c r="S94" s="700"/>
      <c r="T94" s="85"/>
      <c r="U94" s="85"/>
      <c r="V94" s="85"/>
      <c r="W94" s="86"/>
      <c r="Y94" s="736"/>
      <c r="Z94" s="694" t="str">
        <f>Z86</f>
        <v>DUBOIS Gilles</v>
      </c>
      <c r="AA94" s="695"/>
      <c r="AB94" s="696"/>
      <c r="AC94" s="700"/>
      <c r="AD94" s="700"/>
      <c r="AE94" s="700"/>
      <c r="AF94" s="85"/>
      <c r="AG94" s="85"/>
      <c r="AH94" s="85"/>
      <c r="AI94" s="86"/>
      <c r="AJ94" s="79"/>
      <c r="AK94" s="694" t="str">
        <f>AK86</f>
        <v>HASLE Stéphane</v>
      </c>
      <c r="AL94" s="695"/>
      <c r="AM94" s="696"/>
      <c r="AN94" s="700"/>
      <c r="AO94" s="700"/>
      <c r="AP94" s="700"/>
      <c r="AQ94" s="85"/>
      <c r="AR94" s="85"/>
      <c r="AS94" s="85"/>
      <c r="AT94" s="86"/>
    </row>
    <row r="95" spans="2:46" ht="18" customHeight="1" x14ac:dyDescent="0.25">
      <c r="B95" s="736"/>
      <c r="C95" s="697"/>
      <c r="D95" s="698"/>
      <c r="E95" s="699"/>
      <c r="F95" s="701"/>
      <c r="G95" s="701"/>
      <c r="H95" s="701"/>
      <c r="I95" s="85"/>
      <c r="J95" s="85"/>
      <c r="K95" s="85"/>
      <c r="L95" s="86"/>
      <c r="M95" s="79"/>
      <c r="N95" s="697"/>
      <c r="O95" s="698"/>
      <c r="P95" s="699"/>
      <c r="Q95" s="701"/>
      <c r="R95" s="701"/>
      <c r="S95" s="701"/>
      <c r="T95" s="85"/>
      <c r="U95" s="85"/>
      <c r="V95" s="85"/>
      <c r="W95" s="86"/>
      <c r="Y95" s="736"/>
      <c r="Z95" s="697"/>
      <c r="AA95" s="698"/>
      <c r="AB95" s="699"/>
      <c r="AC95" s="701"/>
      <c r="AD95" s="701"/>
      <c r="AE95" s="701"/>
      <c r="AF95" s="85"/>
      <c r="AG95" s="85"/>
      <c r="AH95" s="85"/>
      <c r="AI95" s="86"/>
      <c r="AJ95" s="79"/>
      <c r="AK95" s="697"/>
      <c r="AL95" s="698"/>
      <c r="AM95" s="699"/>
      <c r="AN95" s="701"/>
      <c r="AO95" s="701"/>
      <c r="AP95" s="701"/>
      <c r="AQ95" s="85"/>
      <c r="AR95" s="85"/>
      <c r="AS95" s="85"/>
      <c r="AT95" s="86"/>
    </row>
    <row r="96" spans="2:46" ht="18" customHeight="1" x14ac:dyDescent="0.25">
      <c r="B96" s="736"/>
      <c r="C96" s="108" t="s">
        <v>154</v>
      </c>
      <c r="D96" s="85"/>
      <c r="E96" s="85"/>
      <c r="F96" s="85"/>
      <c r="G96" s="85"/>
      <c r="H96" s="85"/>
      <c r="I96" s="85"/>
      <c r="J96" s="85"/>
      <c r="K96" s="85"/>
      <c r="L96" s="86"/>
      <c r="M96" s="79"/>
      <c r="N96" s="108" t="s">
        <v>154</v>
      </c>
      <c r="O96" s="85"/>
      <c r="P96" s="85"/>
      <c r="Q96" s="85"/>
      <c r="R96" s="85"/>
      <c r="S96" s="85"/>
      <c r="T96" s="85"/>
      <c r="U96" s="85"/>
      <c r="V96" s="85"/>
      <c r="W96" s="86"/>
      <c r="Y96" s="736"/>
      <c r="Z96" s="108" t="s">
        <v>154</v>
      </c>
      <c r="AA96" s="85"/>
      <c r="AB96" s="85"/>
      <c r="AC96" s="85"/>
      <c r="AD96" s="85"/>
      <c r="AE96" s="85"/>
      <c r="AF96" s="85"/>
      <c r="AG96" s="85"/>
      <c r="AH96" s="85"/>
      <c r="AI96" s="86"/>
      <c r="AJ96" s="79"/>
      <c r="AK96" s="108" t="s">
        <v>154</v>
      </c>
      <c r="AL96" s="85"/>
      <c r="AM96" s="85"/>
      <c r="AN96" s="85"/>
      <c r="AO96" s="85"/>
      <c r="AP96" s="85"/>
      <c r="AQ96" s="85"/>
      <c r="AR96" s="85"/>
      <c r="AS96" s="85"/>
      <c r="AT96" s="86"/>
    </row>
    <row r="97" spans="2:46" ht="18" customHeight="1" x14ac:dyDescent="0.25">
      <c r="B97" s="736"/>
      <c r="C97" s="79"/>
      <c r="D97" s="85"/>
      <c r="E97" s="85"/>
      <c r="F97" s="85"/>
      <c r="G97" s="85"/>
      <c r="H97" s="85"/>
      <c r="I97" s="85"/>
      <c r="J97" s="85"/>
      <c r="K97" s="85"/>
      <c r="L97" s="86"/>
      <c r="M97" s="79"/>
      <c r="N97" s="79"/>
      <c r="O97" s="85"/>
      <c r="P97" s="85"/>
      <c r="Q97" s="85"/>
      <c r="R97" s="85"/>
      <c r="S97" s="85"/>
      <c r="T97" s="85"/>
      <c r="U97" s="85"/>
      <c r="V97" s="85"/>
      <c r="W97" s="86"/>
      <c r="Y97" s="736"/>
      <c r="Z97" s="79"/>
      <c r="AA97" s="85"/>
      <c r="AB97" s="85"/>
      <c r="AC97" s="85"/>
      <c r="AD97" s="85"/>
      <c r="AE97" s="85"/>
      <c r="AF97" s="85"/>
      <c r="AG97" s="85"/>
      <c r="AH97" s="85"/>
      <c r="AI97" s="86"/>
      <c r="AJ97" s="79"/>
      <c r="AK97" s="79"/>
      <c r="AL97" s="85"/>
      <c r="AM97" s="85"/>
      <c r="AN97" s="85"/>
      <c r="AO97" s="85"/>
      <c r="AP97" s="85"/>
      <c r="AQ97" s="85"/>
      <c r="AR97" s="85"/>
      <c r="AS97" s="85"/>
      <c r="AT97" s="86"/>
    </row>
    <row r="98" spans="2:46" ht="18" customHeight="1" x14ac:dyDescent="0.25">
      <c r="B98" s="736"/>
      <c r="C98" s="109" t="s">
        <v>155</v>
      </c>
      <c r="D98" s="110"/>
      <c r="E98" s="110"/>
      <c r="F98" s="110"/>
      <c r="G98" s="110"/>
      <c r="H98" s="110"/>
      <c r="I98" s="110"/>
      <c r="J98" s="110"/>
      <c r="K98" s="110"/>
      <c r="L98" s="111"/>
      <c r="M98" s="79"/>
      <c r="N98" s="109" t="s">
        <v>155</v>
      </c>
      <c r="O98" s="110"/>
      <c r="P98" s="110"/>
      <c r="Q98" s="110"/>
      <c r="R98" s="110"/>
      <c r="S98" s="110"/>
      <c r="T98" s="110"/>
      <c r="U98" s="110"/>
      <c r="V98" s="110"/>
      <c r="W98" s="111"/>
      <c r="Y98" s="736"/>
      <c r="Z98" s="109" t="s">
        <v>155</v>
      </c>
      <c r="AA98" s="110"/>
      <c r="AB98" s="110"/>
      <c r="AC98" s="110"/>
      <c r="AD98" s="110"/>
      <c r="AE98" s="110"/>
      <c r="AF98" s="110"/>
      <c r="AG98" s="110"/>
      <c r="AH98" s="110"/>
      <c r="AI98" s="111"/>
      <c r="AJ98" s="79"/>
      <c r="AK98" s="109" t="s">
        <v>155</v>
      </c>
      <c r="AL98" s="110"/>
      <c r="AM98" s="110"/>
      <c r="AN98" s="110"/>
      <c r="AO98" s="110"/>
      <c r="AP98" s="110"/>
      <c r="AQ98" s="110"/>
      <c r="AR98" s="110"/>
      <c r="AS98" s="110"/>
      <c r="AT98" s="111"/>
    </row>
    <row r="99" spans="2:46" ht="18" customHeight="1" x14ac:dyDescent="0.25">
      <c r="B99" s="736"/>
      <c r="C99" s="112"/>
      <c r="D99" s="112"/>
      <c r="E99" s="112"/>
      <c r="F99" s="112"/>
      <c r="G99" s="112"/>
      <c r="H99" s="112"/>
      <c r="I99" s="112"/>
      <c r="J99" s="112"/>
      <c r="K99" s="112"/>
      <c r="L99" s="112"/>
      <c r="M99" s="112"/>
      <c r="N99" s="112"/>
      <c r="O99" s="112"/>
      <c r="P99" s="112"/>
      <c r="Q99" s="112"/>
      <c r="R99" s="112"/>
      <c r="S99" s="112"/>
      <c r="T99" s="112"/>
      <c r="U99" s="112"/>
      <c r="V99" s="112"/>
      <c r="W99" s="112"/>
      <c r="Y99" s="736"/>
      <c r="Z99" s="112"/>
      <c r="AA99" s="112"/>
      <c r="AB99" s="112"/>
      <c r="AC99" s="112"/>
      <c r="AD99" s="112"/>
      <c r="AE99" s="112"/>
      <c r="AF99" s="112"/>
      <c r="AG99" s="112"/>
      <c r="AH99" s="112"/>
      <c r="AI99" s="112"/>
      <c r="AJ99" s="112"/>
      <c r="AK99" s="112"/>
      <c r="AL99" s="112"/>
      <c r="AM99" s="112"/>
      <c r="AN99" s="112"/>
      <c r="AO99" s="112"/>
      <c r="AP99" s="112"/>
      <c r="AQ99" s="112"/>
      <c r="AR99" s="112"/>
      <c r="AS99" s="112"/>
      <c r="AT99" s="112"/>
    </row>
    <row r="100" spans="2:46" ht="18" customHeight="1" x14ac:dyDescent="0.25">
      <c r="B100" s="736"/>
      <c r="C100" s="112"/>
      <c r="D100" s="112"/>
      <c r="E100" s="112"/>
      <c r="F100" s="112"/>
      <c r="G100" s="112"/>
      <c r="H100" s="112"/>
      <c r="I100" s="112"/>
      <c r="J100" s="112"/>
      <c r="K100" s="112"/>
      <c r="L100" s="112"/>
      <c r="M100" s="112"/>
      <c r="N100" s="112"/>
      <c r="O100" s="112"/>
      <c r="P100" s="112"/>
      <c r="Q100" s="112"/>
      <c r="R100" s="112"/>
      <c r="S100" s="112"/>
      <c r="T100" s="112"/>
      <c r="U100" s="112"/>
      <c r="V100" s="112"/>
      <c r="W100" s="112"/>
      <c r="Y100" s="736"/>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row>
    <row r="101" spans="2:46" ht="18" customHeight="1" x14ac:dyDescent="0.25">
      <c r="B101" s="736"/>
      <c r="C101" s="726" t="str">
        <f>IF(Prépa!$O$10&lt;&gt;0,Prépa!$O$10,"")</f>
        <v>Critérium Fédéral</v>
      </c>
      <c r="D101" s="727"/>
      <c r="E101" s="727"/>
      <c r="F101" s="727"/>
      <c r="G101" s="727"/>
      <c r="H101" s="727"/>
      <c r="I101" s="727"/>
      <c r="J101" s="727"/>
      <c r="K101" s="727"/>
      <c r="L101" s="728"/>
      <c r="M101" s="79"/>
      <c r="N101" s="726" t="str">
        <f>IF(Prépa!$O$10&lt;&gt;0,Prépa!$O$10,"")</f>
        <v>Critérium Fédéral</v>
      </c>
      <c r="O101" s="727"/>
      <c r="P101" s="727"/>
      <c r="Q101" s="727"/>
      <c r="R101" s="727"/>
      <c r="S101" s="727"/>
      <c r="T101" s="727"/>
      <c r="U101" s="727"/>
      <c r="V101" s="727"/>
      <c r="W101" s="728"/>
      <c r="Y101" s="736"/>
      <c r="Z101" s="726" t="str">
        <f>IF(Prépa!$O$10&lt;&gt;0,Prépa!$O$10,"")</f>
        <v>Critérium Fédéral</v>
      </c>
      <c r="AA101" s="727"/>
      <c r="AB101" s="727"/>
      <c r="AC101" s="727"/>
      <c r="AD101" s="727"/>
      <c r="AE101" s="727"/>
      <c r="AF101" s="727"/>
      <c r="AG101" s="727"/>
      <c r="AH101" s="727"/>
      <c r="AI101" s="728"/>
      <c r="AJ101" s="79"/>
      <c r="AK101" s="726" t="str">
        <f>IF(Prépa!$O$10&lt;&gt;0,Prépa!$O$10,"")</f>
        <v>Critérium Fédéral</v>
      </c>
      <c r="AL101" s="727"/>
      <c r="AM101" s="727"/>
      <c r="AN101" s="727"/>
      <c r="AO101" s="727"/>
      <c r="AP101" s="727"/>
      <c r="AQ101" s="727"/>
      <c r="AR101" s="727"/>
      <c r="AS101" s="727"/>
      <c r="AT101" s="728"/>
    </row>
    <row r="102" spans="2:46" ht="18" customHeight="1" x14ac:dyDescent="0.25">
      <c r="B102" s="736"/>
      <c r="C102" s="729" t="str">
        <f>IF(Prépa!$D$14&lt;&gt;0,Prépa!$D$14,"")&amp;IF(Prépa!$K$110&lt;&gt;0," - "&amp;Prépa!$K$110,"")</f>
        <v>TOURS - 10 Fevrier 2018</v>
      </c>
      <c r="D102" s="730"/>
      <c r="E102" s="730"/>
      <c r="F102" s="730"/>
      <c r="G102" s="730"/>
      <c r="H102" s="730"/>
      <c r="I102" s="730"/>
      <c r="J102" s="730"/>
      <c r="K102" s="730"/>
      <c r="L102" s="731"/>
      <c r="M102" s="79"/>
      <c r="N102" s="729" t="str">
        <f>IF(Prépa!$D$14&lt;&gt;0,Prépa!$D$14,"")&amp;IF(Prépa!$K$110&lt;&gt;0," - "&amp;Prépa!$K$110,"")</f>
        <v>TOURS - 10 Fevrier 2018</v>
      </c>
      <c r="O102" s="730"/>
      <c r="P102" s="730"/>
      <c r="Q102" s="730"/>
      <c r="R102" s="730"/>
      <c r="S102" s="730"/>
      <c r="T102" s="730"/>
      <c r="U102" s="730"/>
      <c r="V102" s="730"/>
      <c r="W102" s="731"/>
      <c r="Y102" s="736"/>
      <c r="Z102" s="729" t="str">
        <f>IF(Prépa!$D$14&lt;&gt;0,Prépa!$D$14,"")&amp;IF(Prépa!$K$110&lt;&gt;0," - "&amp;Prépa!$K$110,"")</f>
        <v>TOURS - 10 Fevrier 2018</v>
      </c>
      <c r="AA102" s="730"/>
      <c r="AB102" s="730"/>
      <c r="AC102" s="730"/>
      <c r="AD102" s="730"/>
      <c r="AE102" s="730"/>
      <c r="AF102" s="730"/>
      <c r="AG102" s="730"/>
      <c r="AH102" s="730"/>
      <c r="AI102" s="731"/>
      <c r="AJ102" s="79"/>
      <c r="AK102" s="729" t="str">
        <f>IF(Prépa!$D$14&lt;&gt;0,Prépa!$D$14,"")&amp;IF(Prépa!$K$110&lt;&gt;0," - "&amp;Prépa!$K$110,"")</f>
        <v>TOURS - 10 Fevrier 2018</v>
      </c>
      <c r="AL102" s="730"/>
      <c r="AM102" s="730"/>
      <c r="AN102" s="730"/>
      <c r="AO102" s="730"/>
      <c r="AP102" s="730"/>
      <c r="AQ102" s="730"/>
      <c r="AR102" s="730"/>
      <c r="AS102" s="730"/>
      <c r="AT102" s="731"/>
    </row>
    <row r="103" spans="2:46" ht="18" customHeight="1" x14ac:dyDescent="0.25">
      <c r="B103" s="736"/>
      <c r="C103" s="80"/>
      <c r="D103" s="81"/>
      <c r="E103" s="81"/>
      <c r="F103" s="81"/>
      <c r="G103" s="81"/>
      <c r="H103" s="81"/>
      <c r="I103" s="81"/>
      <c r="J103" s="81"/>
      <c r="K103" s="81"/>
      <c r="L103" s="82"/>
      <c r="M103" s="79"/>
      <c r="N103" s="80"/>
      <c r="O103" s="81"/>
      <c r="P103" s="81"/>
      <c r="Q103" s="81"/>
      <c r="R103" s="81"/>
      <c r="S103" s="81"/>
      <c r="T103" s="81"/>
      <c r="U103" s="81"/>
      <c r="V103" s="81"/>
      <c r="W103" s="82"/>
      <c r="Y103" s="736"/>
      <c r="Z103" s="80"/>
      <c r="AA103" s="81"/>
      <c r="AB103" s="81"/>
      <c r="AC103" s="81"/>
      <c r="AD103" s="81"/>
      <c r="AE103" s="81"/>
      <c r="AF103" s="81"/>
      <c r="AG103" s="81"/>
      <c r="AH103" s="81"/>
      <c r="AI103" s="82"/>
      <c r="AJ103" s="79"/>
      <c r="AK103" s="80"/>
      <c r="AL103" s="81"/>
      <c r="AM103" s="81"/>
      <c r="AN103" s="81"/>
      <c r="AO103" s="81"/>
      <c r="AP103" s="81"/>
      <c r="AQ103" s="81"/>
      <c r="AR103" s="81"/>
      <c r="AS103" s="81"/>
      <c r="AT103" s="82"/>
    </row>
    <row r="104" spans="2:46" ht="18" customHeight="1" x14ac:dyDescent="0.25">
      <c r="B104" s="736"/>
      <c r="C104" s="732" t="str">
        <f>IF(Prépa!$O$72&lt;&gt;"",Prépa!$O$72,"")&amp;IF(Prépa!$O$29&lt;&gt;""," - "&amp;Prépa!$O$29,"")</f>
        <v>OPEN Assis - Nat 2A Nord</v>
      </c>
      <c r="D104" s="733"/>
      <c r="E104" s="733"/>
      <c r="F104" s="733"/>
      <c r="G104" s="733"/>
      <c r="H104" s="733"/>
      <c r="I104" s="733"/>
      <c r="J104" s="733"/>
      <c r="K104" s="733"/>
      <c r="L104" s="734"/>
      <c r="M104" s="79"/>
      <c r="N104" s="732" t="str">
        <f>IF(Prépa!$O$72&lt;&gt;"",Prépa!$O$72,"")&amp;IF(Prépa!$O$29&lt;&gt;""," - "&amp;Prépa!$O$29,"")</f>
        <v>OPEN Assis - Nat 2A Nord</v>
      </c>
      <c r="O104" s="733"/>
      <c r="P104" s="733"/>
      <c r="Q104" s="733"/>
      <c r="R104" s="733"/>
      <c r="S104" s="733"/>
      <c r="T104" s="733"/>
      <c r="U104" s="733"/>
      <c r="V104" s="733"/>
      <c r="W104" s="734"/>
      <c r="Y104" s="736"/>
      <c r="Z104" s="732" t="str">
        <f>IF(Prépa!$O$72&lt;&gt;"",Prépa!$O$72,"")&amp;IF(Prépa!$O$32&lt;&gt;""," - "&amp;Prépa!$O$32,"")</f>
        <v>OPEN Assis - Nat 2B Nord</v>
      </c>
      <c r="AA104" s="733"/>
      <c r="AB104" s="733"/>
      <c r="AC104" s="733"/>
      <c r="AD104" s="733"/>
      <c r="AE104" s="733"/>
      <c r="AF104" s="733"/>
      <c r="AG104" s="733"/>
      <c r="AH104" s="733"/>
      <c r="AI104" s="734"/>
      <c r="AJ104" s="79"/>
      <c r="AK104" s="732" t="str">
        <f>IF(Prépa!$O$72&lt;&gt;"",Prépa!$O$72,"")&amp;IF(Prépa!$O$32&lt;&gt;""," - "&amp;Prépa!$O$32,"")</f>
        <v>OPEN Assis - Nat 2B Nord</v>
      </c>
      <c r="AL104" s="733"/>
      <c r="AM104" s="733"/>
      <c r="AN104" s="733"/>
      <c r="AO104" s="733"/>
      <c r="AP104" s="733"/>
      <c r="AQ104" s="733"/>
      <c r="AR104" s="733"/>
      <c r="AS104" s="733"/>
      <c r="AT104" s="734"/>
    </row>
    <row r="105" spans="2:46" ht="18" customHeight="1" x14ac:dyDescent="0.25">
      <c r="B105" s="736"/>
      <c r="C105" s="83"/>
      <c r="D105" s="84"/>
      <c r="E105" s="84"/>
      <c r="F105" s="84"/>
      <c r="G105" s="85"/>
      <c r="H105" s="85"/>
      <c r="I105" s="85"/>
      <c r="J105" s="85"/>
      <c r="K105" s="85"/>
      <c r="L105" s="86"/>
      <c r="M105" s="79"/>
      <c r="N105" s="83"/>
      <c r="O105" s="84"/>
      <c r="P105" s="84"/>
      <c r="Q105" s="84"/>
      <c r="R105" s="85"/>
      <c r="S105" s="85"/>
      <c r="T105" s="85"/>
      <c r="U105" s="85"/>
      <c r="V105" s="85"/>
      <c r="W105" s="86"/>
      <c r="Y105" s="736"/>
      <c r="Z105" s="83"/>
      <c r="AA105" s="84"/>
      <c r="AB105" s="84"/>
      <c r="AC105" s="84"/>
      <c r="AD105" s="85"/>
      <c r="AE105" s="85"/>
      <c r="AF105" s="85"/>
      <c r="AG105" s="85"/>
      <c r="AH105" s="85"/>
      <c r="AI105" s="86"/>
      <c r="AJ105" s="79"/>
      <c r="AK105" s="83"/>
      <c r="AL105" s="84"/>
      <c r="AM105" s="84"/>
      <c r="AN105" s="84"/>
      <c r="AO105" s="85"/>
      <c r="AP105" s="85"/>
      <c r="AQ105" s="85"/>
      <c r="AR105" s="85"/>
      <c r="AS105" s="85"/>
      <c r="AT105" s="86"/>
    </row>
    <row r="106" spans="2:46" ht="18" customHeight="1" x14ac:dyDescent="0.25">
      <c r="B106" s="736"/>
      <c r="C106" s="87"/>
      <c r="D106" s="88"/>
      <c r="E106" s="89" t="s">
        <v>145</v>
      </c>
      <c r="F106" s="735" t="str">
        <f>IF(Prépa!$W$15&lt;&gt;"",Prépa!$W$15,"")</f>
        <v>10h30</v>
      </c>
      <c r="G106" s="735"/>
      <c r="I106" s="89" t="s">
        <v>146</v>
      </c>
      <c r="J106" s="90">
        <f>IF(Prépa!$X$15&lt;&gt;"",Prépa!$X$15,"")</f>
        <v>7</v>
      </c>
      <c r="K106" s="91"/>
      <c r="L106" s="86"/>
      <c r="M106" s="79"/>
      <c r="N106" s="87"/>
      <c r="O106" s="88"/>
      <c r="P106" s="89" t="s">
        <v>145</v>
      </c>
      <c r="Q106" s="735" t="str">
        <f>IF(Prépa!$W$16&lt;&gt;"",Prépa!$W$16,"")</f>
        <v>10h30</v>
      </c>
      <c r="R106" s="735"/>
      <c r="T106" s="89" t="s">
        <v>146</v>
      </c>
      <c r="U106" s="90">
        <f>IF(Prépa!$X$16&lt;&gt;"",Prépa!$X$16,"")</f>
        <v>8</v>
      </c>
      <c r="V106" s="91"/>
      <c r="W106" s="86"/>
      <c r="Y106" s="736"/>
      <c r="Z106" s="87"/>
      <c r="AA106" s="88"/>
      <c r="AB106" s="89" t="s">
        <v>145</v>
      </c>
      <c r="AC106" s="735" t="str">
        <f>IF(Prépa!$AD$15&lt;&gt;"",Prépa!$AD$15,"")</f>
        <v>10h30</v>
      </c>
      <c r="AD106" s="735"/>
      <c r="AF106" s="89" t="s">
        <v>146</v>
      </c>
      <c r="AG106" s="90">
        <f>IF(Prépa!$AE$15&lt;&gt;"",Prépa!$AE$15,"")</f>
        <v>3</v>
      </c>
      <c r="AH106" s="91"/>
      <c r="AI106" s="86"/>
      <c r="AJ106" s="79"/>
      <c r="AK106" s="87"/>
      <c r="AL106" s="88"/>
      <c r="AM106" s="89" t="s">
        <v>145</v>
      </c>
      <c r="AN106" s="735" t="str">
        <f>IF(Prépa!$AD$16&lt;&gt;"",Prépa!$AD$16,"")</f>
        <v>10h30</v>
      </c>
      <c r="AO106" s="735"/>
      <c r="AQ106" s="89" t="s">
        <v>146</v>
      </c>
      <c r="AR106" s="90">
        <f>IF(Prépa!$AE$16&lt;&gt;"",Prépa!$AE$16,"")</f>
        <v>4</v>
      </c>
      <c r="AS106" s="91"/>
      <c r="AT106" s="86"/>
    </row>
    <row r="107" spans="2:46" ht="18" customHeight="1" x14ac:dyDescent="0.25">
      <c r="B107" s="736"/>
      <c r="C107" s="92"/>
      <c r="D107" s="93"/>
      <c r="E107" s="93"/>
      <c r="F107" s="94"/>
      <c r="G107" s="94"/>
      <c r="H107" s="94"/>
      <c r="I107" s="94"/>
      <c r="J107" s="94"/>
      <c r="K107" s="85"/>
      <c r="L107" s="86"/>
      <c r="M107" s="79"/>
      <c r="N107" s="92"/>
      <c r="O107" s="93"/>
      <c r="P107" s="93"/>
      <c r="Q107" s="94"/>
      <c r="R107" s="94"/>
      <c r="S107" s="94"/>
      <c r="T107" s="94"/>
      <c r="U107" s="94"/>
      <c r="V107" s="85"/>
      <c r="W107" s="86"/>
      <c r="Y107" s="736"/>
      <c r="Z107" s="92"/>
      <c r="AA107" s="93"/>
      <c r="AB107" s="93"/>
      <c r="AC107" s="94"/>
      <c r="AD107" s="94"/>
      <c r="AE107" s="94"/>
      <c r="AF107" s="94"/>
      <c r="AG107" s="94"/>
      <c r="AH107" s="85"/>
      <c r="AI107" s="86"/>
      <c r="AJ107" s="79"/>
      <c r="AK107" s="92"/>
      <c r="AL107" s="93"/>
      <c r="AM107" s="93"/>
      <c r="AN107" s="94"/>
      <c r="AO107" s="94"/>
      <c r="AP107" s="94"/>
      <c r="AQ107" s="94"/>
      <c r="AR107" s="94"/>
      <c r="AS107" s="85"/>
      <c r="AT107" s="86"/>
    </row>
    <row r="108" spans="2:46" ht="18" customHeight="1" x14ac:dyDescent="0.25">
      <c r="B108" s="736"/>
      <c r="C108" s="95" t="s">
        <v>147</v>
      </c>
      <c r="D108" s="93"/>
      <c r="G108" s="94"/>
      <c r="H108" s="94"/>
      <c r="I108" s="94"/>
      <c r="J108" s="94"/>
      <c r="K108" s="85"/>
      <c r="L108" s="86"/>
      <c r="M108" s="79"/>
      <c r="N108" s="95" t="s">
        <v>147</v>
      </c>
      <c r="O108" s="93"/>
      <c r="R108" s="94"/>
      <c r="S108" s="94"/>
      <c r="T108" s="94"/>
      <c r="U108" s="94"/>
      <c r="V108" s="85"/>
      <c r="W108" s="86"/>
      <c r="Y108" s="736"/>
      <c r="Z108" s="95" t="s">
        <v>147</v>
      </c>
      <c r="AA108" s="93"/>
      <c r="AD108" s="94"/>
      <c r="AE108" s="94"/>
      <c r="AF108" s="94"/>
      <c r="AG108" s="94"/>
      <c r="AH108" s="85"/>
      <c r="AI108" s="86"/>
      <c r="AJ108" s="79"/>
      <c r="AK108" s="95" t="s">
        <v>147</v>
      </c>
      <c r="AL108" s="93"/>
      <c r="AO108" s="94"/>
      <c r="AP108" s="94"/>
      <c r="AQ108" s="94"/>
      <c r="AR108" s="94"/>
      <c r="AS108" s="85"/>
      <c r="AT108" s="86"/>
    </row>
    <row r="109" spans="2:46" ht="18" customHeight="1" x14ac:dyDescent="0.25">
      <c r="B109" s="736"/>
      <c r="C109" s="92"/>
      <c r="D109" s="93"/>
      <c r="E109" s="93"/>
      <c r="F109" s="94"/>
      <c r="G109" s="717" t="s">
        <v>300</v>
      </c>
      <c r="H109" s="717"/>
      <c r="I109" s="717"/>
      <c r="J109" s="717"/>
      <c r="K109" s="717"/>
      <c r="L109" s="86"/>
      <c r="M109" s="79"/>
      <c r="N109" s="92"/>
      <c r="O109" s="93"/>
      <c r="P109" s="93"/>
      <c r="Q109" s="94"/>
      <c r="R109" s="717" t="s">
        <v>301</v>
      </c>
      <c r="S109" s="717"/>
      <c r="T109" s="717"/>
      <c r="U109" s="717"/>
      <c r="V109" s="717"/>
      <c r="W109" s="86"/>
      <c r="Y109" s="736"/>
      <c r="Z109" s="92"/>
      <c r="AA109" s="93"/>
      <c r="AB109" s="93"/>
      <c r="AC109" s="94"/>
      <c r="AD109" s="717" t="s">
        <v>300</v>
      </c>
      <c r="AE109" s="717"/>
      <c r="AF109" s="717"/>
      <c r="AG109" s="717"/>
      <c r="AH109" s="717"/>
      <c r="AI109" s="86"/>
      <c r="AJ109" s="79"/>
      <c r="AK109" s="92"/>
      <c r="AL109" s="93"/>
      <c r="AM109" s="93"/>
      <c r="AN109" s="94"/>
      <c r="AO109" s="717" t="s">
        <v>301</v>
      </c>
      <c r="AP109" s="717"/>
      <c r="AQ109" s="717"/>
      <c r="AR109" s="717"/>
      <c r="AS109" s="717"/>
      <c r="AT109" s="86"/>
    </row>
    <row r="110" spans="2:46" ht="18" customHeight="1" x14ac:dyDescent="0.25">
      <c r="B110" s="736"/>
      <c r="C110" s="92"/>
      <c r="D110" s="458"/>
      <c r="E110" s="93"/>
      <c r="F110" s="718" t="s">
        <v>148</v>
      </c>
      <c r="G110" s="719"/>
      <c r="H110" s="719"/>
      <c r="I110" s="719"/>
      <c r="J110" s="719"/>
      <c r="K110" s="719"/>
      <c r="L110" s="720"/>
      <c r="M110" s="79"/>
      <c r="N110" s="92"/>
      <c r="O110" s="458"/>
      <c r="P110" s="93"/>
      <c r="Q110" s="718" t="s">
        <v>148</v>
      </c>
      <c r="R110" s="719"/>
      <c r="S110" s="719"/>
      <c r="T110" s="719"/>
      <c r="U110" s="719"/>
      <c r="V110" s="719"/>
      <c r="W110" s="720"/>
      <c r="Y110" s="736"/>
      <c r="Z110" s="92"/>
      <c r="AA110" s="458"/>
      <c r="AB110" s="93"/>
      <c r="AC110" s="718" t="s">
        <v>148</v>
      </c>
      <c r="AD110" s="719"/>
      <c r="AE110" s="719"/>
      <c r="AF110" s="719"/>
      <c r="AG110" s="719"/>
      <c r="AH110" s="719"/>
      <c r="AI110" s="720"/>
      <c r="AJ110" s="79"/>
      <c r="AK110" s="92"/>
      <c r="AL110" s="458"/>
      <c r="AM110" s="93"/>
      <c r="AN110" s="718" t="s">
        <v>148</v>
      </c>
      <c r="AO110" s="719"/>
      <c r="AP110" s="719"/>
      <c r="AQ110" s="719"/>
      <c r="AR110" s="719"/>
      <c r="AS110" s="719"/>
      <c r="AT110" s="720"/>
    </row>
    <row r="111" spans="2:46" ht="18" customHeight="1" x14ac:dyDescent="0.25">
      <c r="B111" s="736"/>
      <c r="C111" s="721" t="s">
        <v>149</v>
      </c>
      <c r="D111" s="722"/>
      <c r="E111" s="722"/>
      <c r="F111" s="98">
        <v>1</v>
      </c>
      <c r="G111" s="98">
        <v>2</v>
      </c>
      <c r="H111" s="98">
        <v>3</v>
      </c>
      <c r="I111" s="98">
        <v>4</v>
      </c>
      <c r="J111" s="98">
        <v>5</v>
      </c>
      <c r="K111" s="98">
        <v>6</v>
      </c>
      <c r="L111" s="98">
        <v>7</v>
      </c>
      <c r="M111" s="79"/>
      <c r="N111" s="721" t="s">
        <v>149</v>
      </c>
      <c r="O111" s="722"/>
      <c r="P111" s="722"/>
      <c r="Q111" s="98">
        <v>1</v>
      </c>
      <c r="R111" s="98">
        <v>2</v>
      </c>
      <c r="S111" s="98">
        <v>3</v>
      </c>
      <c r="T111" s="98">
        <v>4</v>
      </c>
      <c r="U111" s="98">
        <v>5</v>
      </c>
      <c r="V111" s="98">
        <v>6</v>
      </c>
      <c r="W111" s="98">
        <v>7</v>
      </c>
      <c r="Y111" s="736"/>
      <c r="Z111" s="721" t="s">
        <v>149</v>
      </c>
      <c r="AA111" s="722"/>
      <c r="AB111" s="722"/>
      <c r="AC111" s="98">
        <v>1</v>
      </c>
      <c r="AD111" s="98">
        <v>2</v>
      </c>
      <c r="AE111" s="98">
        <v>3</v>
      </c>
      <c r="AF111" s="98">
        <v>4</v>
      </c>
      <c r="AG111" s="98">
        <v>5</v>
      </c>
      <c r="AH111" s="98">
        <v>6</v>
      </c>
      <c r="AI111" s="98">
        <v>7</v>
      </c>
      <c r="AJ111" s="79"/>
      <c r="AK111" s="721" t="s">
        <v>149</v>
      </c>
      <c r="AL111" s="722"/>
      <c r="AM111" s="722"/>
      <c r="AN111" s="98">
        <v>1</v>
      </c>
      <c r="AO111" s="98">
        <v>2</v>
      </c>
      <c r="AP111" s="98">
        <v>3</v>
      </c>
      <c r="AQ111" s="98">
        <v>4</v>
      </c>
      <c r="AR111" s="98">
        <v>5</v>
      </c>
      <c r="AS111" s="98">
        <v>6</v>
      </c>
      <c r="AT111" s="98">
        <v>7</v>
      </c>
    </row>
    <row r="112" spans="2:46" ht="18" customHeight="1" x14ac:dyDescent="0.25">
      <c r="B112" s="736"/>
      <c r="C112" s="96"/>
      <c r="D112" s="99" t="str">
        <f>IF(AND('GROUPE A'!$C$33&lt;&gt;"",'GROUPE A'!$E$33&lt;&gt;""),'GROUPE A'!$C$33&amp;" - "&amp;'GROUPE A'!$E$33,"")</f>
        <v>2 - 5</v>
      </c>
      <c r="E112" s="97"/>
      <c r="F112" s="723" t="s">
        <v>150</v>
      </c>
      <c r="G112" s="724"/>
      <c r="H112" s="724"/>
      <c r="I112" s="724"/>
      <c r="J112" s="724"/>
      <c r="K112" s="724"/>
      <c r="L112" s="725"/>
      <c r="M112" s="79"/>
      <c r="N112" s="96"/>
      <c r="O112" s="99" t="str">
        <f>IF(AND('GROUPE A'!$C$34&lt;&gt;"",'GROUPE A'!$E$34&lt;&gt;""),'GROUPE A'!$C$34&amp;" - "&amp;'GROUPE A'!$E$34,"")</f>
        <v>3 - 4</v>
      </c>
      <c r="P112" s="97"/>
      <c r="Q112" s="723" t="s">
        <v>150</v>
      </c>
      <c r="R112" s="724"/>
      <c r="S112" s="724"/>
      <c r="T112" s="724"/>
      <c r="U112" s="724"/>
      <c r="V112" s="724"/>
      <c r="W112" s="725"/>
      <c r="Y112" s="736"/>
      <c r="Z112" s="96"/>
      <c r="AA112" s="99" t="str">
        <f>IF(AND('GROUPE B'!$C$33&lt;&gt;"",'GROUPE B'!$E$33&lt;&gt;""),'GROUPE B'!$C$33&amp;" - "&amp;'GROUPE B'!$E$33,"")</f>
        <v>2 - 5</v>
      </c>
      <c r="AB112" s="97"/>
      <c r="AC112" s="723" t="s">
        <v>150</v>
      </c>
      <c r="AD112" s="724"/>
      <c r="AE112" s="724"/>
      <c r="AF112" s="724"/>
      <c r="AG112" s="724"/>
      <c r="AH112" s="724"/>
      <c r="AI112" s="725"/>
      <c r="AJ112" s="79"/>
      <c r="AK112" s="96"/>
      <c r="AL112" s="99" t="str">
        <f>IF(AND('GROUPE B'!$C$34&lt;&gt;"",'GROUPE B'!$E$34&lt;&gt;""),'GROUPE B'!$C$34&amp;" - "&amp;'GROUPE B'!$E$34,"")</f>
        <v>3 - 4</v>
      </c>
      <c r="AM112" s="97"/>
      <c r="AN112" s="723" t="s">
        <v>150</v>
      </c>
      <c r="AO112" s="724"/>
      <c r="AP112" s="724"/>
      <c r="AQ112" s="724"/>
      <c r="AR112" s="724"/>
      <c r="AS112" s="724"/>
      <c r="AT112" s="725"/>
    </row>
    <row r="113" spans="2:46" ht="18" customHeight="1" x14ac:dyDescent="0.25">
      <c r="B113" s="736"/>
      <c r="C113" s="100">
        <f>IF(D112&lt;&gt;"",'GROUPE A'!$K$17,"")</f>
        <v>2</v>
      </c>
      <c r="D113" s="85"/>
      <c r="E113" s="101"/>
      <c r="F113" s="700"/>
      <c r="G113" s="700"/>
      <c r="H113" s="700"/>
      <c r="I113" s="700"/>
      <c r="J113" s="700"/>
      <c r="K113" s="714"/>
      <c r="L113" s="706"/>
      <c r="M113" s="79"/>
      <c r="N113" s="100">
        <f>IF(O112&lt;&gt;"",'GROUPE A'!$K$18,"")</f>
        <v>3</v>
      </c>
      <c r="O113" s="85"/>
      <c r="P113" s="101"/>
      <c r="Q113" s="700"/>
      <c r="R113" s="700"/>
      <c r="S113" s="700"/>
      <c r="T113" s="700"/>
      <c r="U113" s="700"/>
      <c r="V113" s="714"/>
      <c r="W113" s="706"/>
      <c r="Y113" s="736"/>
      <c r="Z113" s="100">
        <f>IF(AA112&lt;&gt;"",'GROUPE B'!$K$17,"")</f>
        <v>16</v>
      </c>
      <c r="AA113" s="85"/>
      <c r="AB113" s="101"/>
      <c r="AC113" s="700"/>
      <c r="AD113" s="700"/>
      <c r="AE113" s="700"/>
      <c r="AF113" s="700"/>
      <c r="AG113" s="700"/>
      <c r="AH113" s="714"/>
      <c r="AI113" s="706"/>
      <c r="AJ113" s="79"/>
      <c r="AK113" s="100">
        <f>IF(AL112&lt;&gt;"",'GROUPE B'!$K$18,"")</f>
        <v>11</v>
      </c>
      <c r="AL113" s="85"/>
      <c r="AM113" s="101"/>
      <c r="AN113" s="700"/>
      <c r="AO113" s="700"/>
      <c r="AP113" s="700"/>
      <c r="AQ113" s="700"/>
      <c r="AR113" s="700"/>
      <c r="AS113" s="714"/>
      <c r="AT113" s="706"/>
    </row>
    <row r="114" spans="2:46" ht="30" customHeight="1" x14ac:dyDescent="0.25">
      <c r="B114" s="736"/>
      <c r="C114" s="711" t="str">
        <f>IF(C113&lt;&gt;"",VLOOKUP(C113,Liste!$C$17:$I$24,3,FALSE),"")</f>
        <v>LE MOAL Bruno</v>
      </c>
      <c r="D114" s="712"/>
      <c r="E114" s="713"/>
      <c r="F114" s="702"/>
      <c r="G114" s="702"/>
      <c r="H114" s="702"/>
      <c r="I114" s="702"/>
      <c r="J114" s="702"/>
      <c r="K114" s="715"/>
      <c r="L114" s="707"/>
      <c r="M114" s="79"/>
      <c r="N114" s="711" t="str">
        <f>IF(N113&lt;&gt;"",VLOOKUP(N113,Liste!$C$17:$I$24,3,FALSE),"")</f>
        <v>PLET Victorien</v>
      </c>
      <c r="O114" s="712"/>
      <c r="P114" s="713"/>
      <c r="Q114" s="702"/>
      <c r="R114" s="702"/>
      <c r="S114" s="702"/>
      <c r="T114" s="702"/>
      <c r="U114" s="702"/>
      <c r="V114" s="715"/>
      <c r="W114" s="707"/>
      <c r="Y114" s="736"/>
      <c r="Z114" s="711" t="str">
        <f>IF(Z113&lt;&gt;"",VLOOKUP(Z113,Liste!$C$30:$I$37,3,FALSE),"")</f>
        <v>HENOUX Frédéric</v>
      </c>
      <c r="AA114" s="712"/>
      <c r="AB114" s="713"/>
      <c r="AC114" s="702"/>
      <c r="AD114" s="702"/>
      <c r="AE114" s="702"/>
      <c r="AF114" s="702"/>
      <c r="AG114" s="702"/>
      <c r="AH114" s="715"/>
      <c r="AI114" s="707"/>
      <c r="AJ114" s="79"/>
      <c r="AK114" s="711" t="str">
        <f>IF(AK113&lt;&gt;"",VLOOKUP(AK113,Liste!$C$30:$I$37,3,FALSE),"")</f>
        <v>ADJAL Yorick</v>
      </c>
      <c r="AL114" s="712"/>
      <c r="AM114" s="713"/>
      <c r="AN114" s="702"/>
      <c r="AO114" s="702"/>
      <c r="AP114" s="702"/>
      <c r="AQ114" s="702"/>
      <c r="AR114" s="702"/>
      <c r="AS114" s="715"/>
      <c r="AT114" s="707"/>
    </row>
    <row r="115" spans="2:46" ht="18" customHeight="1" x14ac:dyDescent="0.25">
      <c r="B115" s="736"/>
      <c r="C115" s="703" t="str">
        <f>IF(C113&lt;&gt;"",VLOOKUP(C113,Liste!$C$17:$I$24,7,FALSE),"")</f>
        <v>F.O.L.C.L.O.</v>
      </c>
      <c r="D115" s="704"/>
      <c r="E115" s="705"/>
      <c r="F115" s="701"/>
      <c r="G115" s="701"/>
      <c r="H115" s="701"/>
      <c r="I115" s="701"/>
      <c r="J115" s="701"/>
      <c r="K115" s="716"/>
      <c r="L115" s="708"/>
      <c r="M115" s="79"/>
      <c r="N115" s="703" t="str">
        <f>IF(N113&lt;&gt;"",VLOOKUP(N113,Liste!$C$17:$I$24,7,FALSE),"")</f>
        <v>US SAINT BERTHEVIN/SAINT LOUP</v>
      </c>
      <c r="O115" s="704"/>
      <c r="P115" s="705"/>
      <c r="Q115" s="701"/>
      <c r="R115" s="701"/>
      <c r="S115" s="701"/>
      <c r="T115" s="701"/>
      <c r="U115" s="701"/>
      <c r="V115" s="716"/>
      <c r="W115" s="708"/>
      <c r="Y115" s="736"/>
      <c r="Z115" s="703" t="str">
        <f>IF(Z113&lt;&gt;"",VLOOKUP(Z113,Liste!$C$30:$I$37,7,FALSE),"")</f>
        <v>CTT CHATEAU THIERRY</v>
      </c>
      <c r="AA115" s="704"/>
      <c r="AB115" s="705"/>
      <c r="AC115" s="701"/>
      <c r="AD115" s="701"/>
      <c r="AE115" s="701"/>
      <c r="AF115" s="701"/>
      <c r="AG115" s="701"/>
      <c r="AH115" s="716"/>
      <c r="AI115" s="708"/>
      <c r="AJ115" s="79"/>
      <c r="AK115" s="703" t="str">
        <f>IF(AK113&lt;&gt;"",VLOOKUP(AK113,Liste!$C$30:$I$37,7,FALSE),"")</f>
        <v>A. VOISINS TT</v>
      </c>
      <c r="AL115" s="704"/>
      <c r="AM115" s="705"/>
      <c r="AN115" s="701"/>
      <c r="AO115" s="701"/>
      <c r="AP115" s="701"/>
      <c r="AQ115" s="701"/>
      <c r="AR115" s="701"/>
      <c r="AS115" s="716"/>
      <c r="AT115" s="708"/>
    </row>
    <row r="116" spans="2:46" ht="18" customHeight="1" x14ac:dyDescent="0.25">
      <c r="B116" s="736"/>
      <c r="C116" s="102"/>
      <c r="E116" s="103"/>
      <c r="F116" s="104"/>
      <c r="G116" s="104"/>
      <c r="H116" s="104"/>
      <c r="I116" s="104"/>
      <c r="J116" s="104"/>
      <c r="K116" s="104"/>
      <c r="L116" s="104"/>
      <c r="M116" s="79"/>
      <c r="N116" s="102"/>
      <c r="P116" s="103"/>
      <c r="Q116" s="104"/>
      <c r="R116" s="104"/>
      <c r="S116" s="104"/>
      <c r="T116" s="104"/>
      <c r="U116" s="104"/>
      <c r="V116" s="104"/>
      <c r="W116" s="104"/>
      <c r="Y116" s="736"/>
      <c r="Z116" s="102"/>
      <c r="AB116" s="103"/>
      <c r="AC116" s="104"/>
      <c r="AD116" s="104"/>
      <c r="AE116" s="104"/>
      <c r="AF116" s="104"/>
      <c r="AG116" s="104"/>
      <c r="AH116" s="104"/>
      <c r="AI116" s="104"/>
      <c r="AJ116" s="79"/>
      <c r="AK116" s="102"/>
      <c r="AM116" s="103"/>
      <c r="AN116" s="104"/>
      <c r="AO116" s="104"/>
      <c r="AP116" s="104"/>
      <c r="AQ116" s="104"/>
      <c r="AR116" s="104"/>
      <c r="AS116" s="104"/>
      <c r="AT116" s="104"/>
    </row>
    <row r="117" spans="2:46" ht="18" customHeight="1" x14ac:dyDescent="0.25">
      <c r="B117" s="736"/>
      <c r="C117" s="79"/>
      <c r="D117" s="105" t="s">
        <v>124</v>
      </c>
      <c r="E117" s="85"/>
      <c r="F117" s="106"/>
      <c r="G117" s="106"/>
      <c r="H117" s="106"/>
      <c r="I117" s="106"/>
      <c r="J117" s="106"/>
      <c r="K117" s="106"/>
      <c r="L117" s="106"/>
      <c r="M117" s="79"/>
      <c r="N117" s="79"/>
      <c r="O117" s="105" t="s">
        <v>124</v>
      </c>
      <c r="P117" s="85"/>
      <c r="Q117" s="106"/>
      <c r="R117" s="106"/>
      <c r="S117" s="106"/>
      <c r="T117" s="106"/>
      <c r="U117" s="106"/>
      <c r="V117" s="106"/>
      <c r="W117" s="106"/>
      <c r="Y117" s="736"/>
      <c r="Z117" s="79"/>
      <c r="AA117" s="105" t="s">
        <v>124</v>
      </c>
      <c r="AB117" s="85"/>
      <c r="AC117" s="106"/>
      <c r="AD117" s="106"/>
      <c r="AE117" s="106"/>
      <c r="AF117" s="106"/>
      <c r="AG117" s="106"/>
      <c r="AH117" s="106"/>
      <c r="AI117" s="106"/>
      <c r="AJ117" s="79"/>
      <c r="AK117" s="79"/>
      <c r="AL117" s="105" t="s">
        <v>124</v>
      </c>
      <c r="AM117" s="85"/>
      <c r="AN117" s="106"/>
      <c r="AO117" s="106"/>
      <c r="AP117" s="106"/>
      <c r="AQ117" s="106"/>
      <c r="AR117" s="106"/>
      <c r="AS117" s="106"/>
      <c r="AT117" s="106"/>
    </row>
    <row r="118" spans="2:46" ht="18" customHeight="1" x14ac:dyDescent="0.25">
      <c r="B118" s="736"/>
      <c r="C118" s="100">
        <f>IF(D112&lt;&gt;"",'GROUPE A'!$K$20,"")</f>
        <v>5</v>
      </c>
      <c r="D118" s="85"/>
      <c r="E118" s="101"/>
      <c r="F118" s="700" t="s">
        <v>2</v>
      </c>
      <c r="G118" s="700"/>
      <c r="H118" s="700"/>
      <c r="I118" s="700"/>
      <c r="J118" s="700"/>
      <c r="K118" s="706"/>
      <c r="L118" s="706"/>
      <c r="M118" s="79"/>
      <c r="N118" s="100">
        <f>IF(O112&lt;&gt;"",'GROUPE A'!$K$19,"")</f>
        <v>4</v>
      </c>
      <c r="O118" s="85"/>
      <c r="P118" s="101"/>
      <c r="Q118" s="700" t="s">
        <v>2</v>
      </c>
      <c r="R118" s="700"/>
      <c r="S118" s="700"/>
      <c r="T118" s="700"/>
      <c r="U118" s="700"/>
      <c r="V118" s="706"/>
      <c r="W118" s="706"/>
      <c r="Y118" s="736"/>
      <c r="Z118" s="100">
        <f>IF(AA112&lt;&gt;"",'GROUPE B'!$K$20,"")</f>
        <v>14</v>
      </c>
      <c r="AA118" s="85"/>
      <c r="AB118" s="101"/>
      <c r="AC118" s="700" t="s">
        <v>2</v>
      </c>
      <c r="AD118" s="700"/>
      <c r="AE118" s="700"/>
      <c r="AF118" s="700"/>
      <c r="AG118" s="700"/>
      <c r="AH118" s="706"/>
      <c r="AI118" s="706"/>
      <c r="AJ118" s="79"/>
      <c r="AK118" s="100">
        <f>IF(AL112&lt;&gt;"",'GROUPE B'!$K$19,"")</f>
        <v>13</v>
      </c>
      <c r="AL118" s="85"/>
      <c r="AM118" s="101"/>
      <c r="AN118" s="700" t="s">
        <v>2</v>
      </c>
      <c r="AO118" s="700"/>
      <c r="AP118" s="700"/>
      <c r="AQ118" s="700"/>
      <c r="AR118" s="700"/>
      <c r="AS118" s="706"/>
      <c r="AT118" s="706"/>
    </row>
    <row r="119" spans="2:46" ht="30" customHeight="1" x14ac:dyDescent="0.25">
      <c r="B119" s="736"/>
      <c r="C119" s="711" t="str">
        <f>IF(C118&lt;&gt;"",VLOOKUP(C118,Liste!$C$17:$I$24,3,FALSE),"")</f>
        <v>MANIER William</v>
      </c>
      <c r="D119" s="712"/>
      <c r="E119" s="713"/>
      <c r="F119" s="702"/>
      <c r="G119" s="702"/>
      <c r="H119" s="702"/>
      <c r="I119" s="702"/>
      <c r="J119" s="702"/>
      <c r="K119" s="707"/>
      <c r="L119" s="707"/>
      <c r="M119" s="79"/>
      <c r="N119" s="711" t="str">
        <f>IF(N118&lt;&gt;"",VLOOKUP(N118,Liste!$C$17:$I$24,3,FALSE),"")</f>
        <v>DEFRENEIX Samuel</v>
      </c>
      <c r="O119" s="712"/>
      <c r="P119" s="713"/>
      <c r="Q119" s="702"/>
      <c r="R119" s="702"/>
      <c r="S119" s="702"/>
      <c r="T119" s="702"/>
      <c r="U119" s="702"/>
      <c r="V119" s="707"/>
      <c r="W119" s="707"/>
      <c r="Y119" s="736"/>
      <c r="Z119" s="711" t="str">
        <f>IF(Z118&lt;&gt;"",VLOOKUP(Z118,Liste!$C$30:$I$37,3,FALSE),"")</f>
        <v>BELTRAND Arnaud</v>
      </c>
      <c r="AA119" s="712"/>
      <c r="AB119" s="713"/>
      <c r="AC119" s="702"/>
      <c r="AD119" s="702"/>
      <c r="AE119" s="702"/>
      <c r="AF119" s="702"/>
      <c r="AG119" s="702"/>
      <c r="AH119" s="707"/>
      <c r="AI119" s="707"/>
      <c r="AJ119" s="79"/>
      <c r="AK119" s="711" t="str">
        <f>IF(AK118&lt;&gt;"",VLOOKUP(AK118,Liste!$C$30:$I$37,3,FALSE),"")</f>
        <v>KERGOSIEN Arnaud</v>
      </c>
      <c r="AL119" s="712"/>
      <c r="AM119" s="713"/>
      <c r="AN119" s="702"/>
      <c r="AO119" s="702"/>
      <c r="AP119" s="702"/>
      <c r="AQ119" s="702"/>
      <c r="AR119" s="702"/>
      <c r="AS119" s="707"/>
      <c r="AT119" s="707"/>
    </row>
    <row r="120" spans="2:46" ht="18" customHeight="1" x14ac:dyDescent="0.25">
      <c r="B120" s="736"/>
      <c r="C120" s="703" t="str">
        <f>IF(C118&lt;&gt;"",VLOOKUP(C118,Liste!$C$17:$I$24,7,FALSE),"")</f>
        <v>CGL SUD OISE TT</v>
      </c>
      <c r="D120" s="704"/>
      <c r="E120" s="705"/>
      <c r="F120" s="701"/>
      <c r="G120" s="701"/>
      <c r="H120" s="701"/>
      <c r="I120" s="701"/>
      <c r="J120" s="701"/>
      <c r="K120" s="708"/>
      <c r="L120" s="708"/>
      <c r="M120" s="79"/>
      <c r="N120" s="703" t="str">
        <f>IF(N118&lt;&gt;"",VLOOKUP(N118,Liste!$C$17:$I$24,7,FALSE),"")</f>
        <v>CTT DEOLS</v>
      </c>
      <c r="O120" s="704"/>
      <c r="P120" s="705"/>
      <c r="Q120" s="701"/>
      <c r="R120" s="701"/>
      <c r="S120" s="701"/>
      <c r="T120" s="701"/>
      <c r="U120" s="701"/>
      <c r="V120" s="708"/>
      <c r="W120" s="708"/>
      <c r="Y120" s="736"/>
      <c r="Z120" s="703" t="str">
        <f>IF(Z118&lt;&gt;"",VLOOKUP(Z118,Liste!$C$30:$I$37,7,FALSE),"")</f>
        <v>TT JOUE LES TOURS</v>
      </c>
      <c r="AA120" s="704"/>
      <c r="AB120" s="705"/>
      <c r="AC120" s="701"/>
      <c r="AD120" s="701"/>
      <c r="AE120" s="701"/>
      <c r="AF120" s="701"/>
      <c r="AG120" s="701"/>
      <c r="AH120" s="708"/>
      <c r="AI120" s="708"/>
      <c r="AJ120" s="79"/>
      <c r="AK120" s="703" t="str">
        <f>IF(AK118&lt;&gt;"",VLOOKUP(AK118,Liste!$C$30:$I$37,7,FALSE),"")</f>
        <v>F.O.L.C.L.O.</v>
      </c>
      <c r="AL120" s="704"/>
      <c r="AM120" s="705"/>
      <c r="AN120" s="701"/>
      <c r="AO120" s="701"/>
      <c r="AP120" s="701"/>
      <c r="AQ120" s="701"/>
      <c r="AR120" s="701"/>
      <c r="AS120" s="708"/>
      <c r="AT120" s="708"/>
    </row>
    <row r="121" spans="2:46" ht="18" customHeight="1" x14ac:dyDescent="0.25">
      <c r="B121" s="736"/>
      <c r="C121" s="102"/>
      <c r="E121" s="103"/>
      <c r="F121" s="104"/>
      <c r="G121" s="104"/>
      <c r="H121" s="104"/>
      <c r="I121" s="104"/>
      <c r="J121" s="104"/>
      <c r="K121" s="104"/>
      <c r="L121" s="104"/>
      <c r="M121" s="79"/>
      <c r="N121" s="102"/>
      <c r="P121" s="103"/>
      <c r="Q121" s="104"/>
      <c r="R121" s="104"/>
      <c r="S121" s="104"/>
      <c r="T121" s="104"/>
      <c r="U121" s="104"/>
      <c r="V121" s="104"/>
      <c r="W121" s="104"/>
      <c r="Y121" s="736"/>
      <c r="Z121" s="102"/>
      <c r="AB121" s="103"/>
      <c r="AC121" s="104"/>
      <c r="AD121" s="104"/>
      <c r="AE121" s="104"/>
      <c r="AF121" s="104"/>
      <c r="AG121" s="104"/>
      <c r="AH121" s="104"/>
      <c r="AI121" s="104"/>
      <c r="AJ121" s="79"/>
      <c r="AK121" s="102"/>
      <c r="AM121" s="103"/>
      <c r="AN121" s="104"/>
      <c r="AO121" s="104"/>
      <c r="AP121" s="104"/>
      <c r="AQ121" s="104"/>
      <c r="AR121" s="104"/>
      <c r="AS121" s="104"/>
      <c r="AT121" s="104"/>
    </row>
    <row r="122" spans="2:46" ht="18" customHeight="1" x14ac:dyDescent="0.25">
      <c r="B122" s="736"/>
      <c r="C122" s="79"/>
      <c r="D122" s="85"/>
      <c r="E122" s="85"/>
      <c r="F122" s="106"/>
      <c r="G122" s="106"/>
      <c r="H122" s="106"/>
      <c r="I122" s="106"/>
      <c r="J122" s="106"/>
      <c r="K122" s="106"/>
      <c r="L122" s="106"/>
      <c r="M122" s="79"/>
      <c r="N122" s="79"/>
      <c r="O122" s="85"/>
      <c r="P122" s="85"/>
      <c r="Q122" s="106"/>
      <c r="R122" s="106"/>
      <c r="S122" s="106"/>
      <c r="T122" s="106"/>
      <c r="U122" s="106"/>
      <c r="V122" s="106"/>
      <c r="W122" s="106"/>
      <c r="Y122" s="736"/>
      <c r="Z122" s="79"/>
      <c r="AA122" s="85"/>
      <c r="AB122" s="85"/>
      <c r="AC122" s="106"/>
      <c r="AD122" s="106"/>
      <c r="AE122" s="106"/>
      <c r="AF122" s="106"/>
      <c r="AG122" s="106"/>
      <c r="AH122" s="106"/>
      <c r="AI122" s="106"/>
      <c r="AJ122" s="79"/>
      <c r="AK122" s="79"/>
      <c r="AL122" s="85"/>
      <c r="AM122" s="85"/>
      <c r="AN122" s="106"/>
      <c r="AO122" s="106"/>
      <c r="AP122" s="106"/>
      <c r="AQ122" s="106"/>
      <c r="AR122" s="106"/>
      <c r="AS122" s="106"/>
      <c r="AT122" s="106"/>
    </row>
    <row r="123" spans="2:46" ht="18" customHeight="1" x14ac:dyDescent="0.25">
      <c r="B123" s="736"/>
      <c r="C123" s="79"/>
      <c r="D123" s="85"/>
      <c r="E123" s="85"/>
      <c r="F123" s="85"/>
      <c r="G123" s="85"/>
      <c r="H123" s="85"/>
      <c r="I123" s="85"/>
      <c r="J123" s="85"/>
      <c r="K123" s="85"/>
      <c r="L123" s="86"/>
      <c r="M123" s="79"/>
      <c r="N123" s="79"/>
      <c r="O123" s="85"/>
      <c r="P123" s="85"/>
      <c r="Q123" s="85"/>
      <c r="R123" s="85"/>
      <c r="S123" s="85"/>
      <c r="T123" s="85"/>
      <c r="U123" s="85"/>
      <c r="V123" s="85"/>
      <c r="W123" s="86"/>
      <c r="Y123" s="736"/>
      <c r="Z123" s="79"/>
      <c r="AA123" s="85"/>
      <c r="AB123" s="85"/>
      <c r="AC123" s="85"/>
      <c r="AD123" s="85"/>
      <c r="AE123" s="85"/>
      <c r="AF123" s="85"/>
      <c r="AG123" s="85"/>
      <c r="AH123" s="85"/>
      <c r="AI123" s="86"/>
      <c r="AJ123" s="79"/>
      <c r="AK123" s="79"/>
      <c r="AL123" s="85"/>
      <c r="AM123" s="85"/>
      <c r="AN123" s="85"/>
      <c r="AO123" s="85"/>
      <c r="AP123" s="85"/>
      <c r="AQ123" s="85"/>
      <c r="AR123" s="85"/>
      <c r="AS123" s="85"/>
      <c r="AT123" s="86"/>
    </row>
    <row r="124" spans="2:46" ht="18" customHeight="1" x14ac:dyDescent="0.25">
      <c r="B124" s="736"/>
      <c r="C124" s="709" t="s">
        <v>151</v>
      </c>
      <c r="D124" s="710"/>
      <c r="E124" s="710"/>
      <c r="F124" s="107" t="s">
        <v>81</v>
      </c>
      <c r="G124" s="107" t="s">
        <v>152</v>
      </c>
      <c r="H124" s="107" t="s">
        <v>153</v>
      </c>
      <c r="I124" s="85"/>
      <c r="J124" s="85"/>
      <c r="K124" s="85"/>
      <c r="L124" s="86"/>
      <c r="M124" s="79"/>
      <c r="N124" s="709" t="s">
        <v>151</v>
      </c>
      <c r="O124" s="710"/>
      <c r="P124" s="710"/>
      <c r="Q124" s="107" t="s">
        <v>81</v>
      </c>
      <c r="R124" s="107" t="s">
        <v>152</v>
      </c>
      <c r="S124" s="107" t="s">
        <v>153</v>
      </c>
      <c r="T124" s="85"/>
      <c r="U124" s="85"/>
      <c r="V124" s="85"/>
      <c r="W124" s="86"/>
      <c r="Y124" s="736"/>
      <c r="Z124" s="709" t="s">
        <v>151</v>
      </c>
      <c r="AA124" s="710"/>
      <c r="AB124" s="710"/>
      <c r="AC124" s="107" t="s">
        <v>81</v>
      </c>
      <c r="AD124" s="107" t="s">
        <v>152</v>
      </c>
      <c r="AE124" s="107" t="s">
        <v>153</v>
      </c>
      <c r="AF124" s="85"/>
      <c r="AG124" s="85"/>
      <c r="AH124" s="85"/>
      <c r="AI124" s="86"/>
      <c r="AJ124" s="79"/>
      <c r="AK124" s="709" t="s">
        <v>151</v>
      </c>
      <c r="AL124" s="710"/>
      <c r="AM124" s="710"/>
      <c r="AN124" s="107" t="s">
        <v>81</v>
      </c>
      <c r="AO124" s="107" t="s">
        <v>152</v>
      </c>
      <c r="AP124" s="107" t="s">
        <v>153</v>
      </c>
      <c r="AQ124" s="85"/>
      <c r="AR124" s="85"/>
      <c r="AS124" s="85"/>
      <c r="AT124" s="86"/>
    </row>
    <row r="125" spans="2:46" ht="18" customHeight="1" x14ac:dyDescent="0.25">
      <c r="B125" s="736"/>
      <c r="C125" s="694" t="str">
        <f>C114</f>
        <v>LE MOAL Bruno</v>
      </c>
      <c r="D125" s="695"/>
      <c r="E125" s="696"/>
      <c r="F125" s="700"/>
      <c r="G125" s="700"/>
      <c r="H125" s="700"/>
      <c r="I125" s="85"/>
      <c r="J125" s="85"/>
      <c r="K125" s="85"/>
      <c r="L125" s="86"/>
      <c r="M125" s="79"/>
      <c r="N125" s="694" t="str">
        <f>N114</f>
        <v>PLET Victorien</v>
      </c>
      <c r="O125" s="695"/>
      <c r="P125" s="696"/>
      <c r="Q125" s="700"/>
      <c r="R125" s="700"/>
      <c r="S125" s="700"/>
      <c r="T125" s="85"/>
      <c r="U125" s="85"/>
      <c r="V125" s="85"/>
      <c r="W125" s="86"/>
      <c r="Y125" s="736"/>
      <c r="Z125" s="694" t="str">
        <f>Z114</f>
        <v>HENOUX Frédéric</v>
      </c>
      <c r="AA125" s="695"/>
      <c r="AB125" s="696"/>
      <c r="AC125" s="700"/>
      <c r="AD125" s="700"/>
      <c r="AE125" s="700"/>
      <c r="AF125" s="85"/>
      <c r="AG125" s="85"/>
      <c r="AH125" s="85"/>
      <c r="AI125" s="86"/>
      <c r="AJ125" s="79"/>
      <c r="AK125" s="694" t="str">
        <f>AK114</f>
        <v>ADJAL Yorick</v>
      </c>
      <c r="AL125" s="695"/>
      <c r="AM125" s="696"/>
      <c r="AN125" s="700"/>
      <c r="AO125" s="700"/>
      <c r="AP125" s="700"/>
      <c r="AQ125" s="85"/>
      <c r="AR125" s="85"/>
      <c r="AS125" s="85"/>
      <c r="AT125" s="86"/>
    </row>
    <row r="126" spans="2:46" ht="18" customHeight="1" x14ac:dyDescent="0.25">
      <c r="B126" s="736"/>
      <c r="C126" s="697"/>
      <c r="D126" s="698"/>
      <c r="E126" s="699"/>
      <c r="F126" s="701"/>
      <c r="G126" s="701"/>
      <c r="H126" s="701"/>
      <c r="I126" s="85"/>
      <c r="J126" s="85"/>
      <c r="K126" s="85"/>
      <c r="L126" s="86"/>
      <c r="M126" s="79"/>
      <c r="N126" s="697"/>
      <c r="O126" s="698"/>
      <c r="P126" s="699"/>
      <c r="Q126" s="701"/>
      <c r="R126" s="701"/>
      <c r="S126" s="701"/>
      <c r="T126" s="85"/>
      <c r="U126" s="85"/>
      <c r="V126" s="85"/>
      <c r="W126" s="86"/>
      <c r="Y126" s="736"/>
      <c r="Z126" s="697"/>
      <c r="AA126" s="698"/>
      <c r="AB126" s="699"/>
      <c r="AC126" s="701"/>
      <c r="AD126" s="701"/>
      <c r="AE126" s="701"/>
      <c r="AF126" s="85"/>
      <c r="AG126" s="85"/>
      <c r="AH126" s="85"/>
      <c r="AI126" s="86"/>
      <c r="AJ126" s="79"/>
      <c r="AK126" s="697"/>
      <c r="AL126" s="698"/>
      <c r="AM126" s="699"/>
      <c r="AN126" s="701"/>
      <c r="AO126" s="701"/>
      <c r="AP126" s="701"/>
      <c r="AQ126" s="85"/>
      <c r="AR126" s="85"/>
      <c r="AS126" s="85"/>
      <c r="AT126" s="86"/>
    </row>
    <row r="127" spans="2:46" ht="18" customHeight="1" x14ac:dyDescent="0.25">
      <c r="B127" s="736"/>
      <c r="C127" s="694" t="str">
        <f>C119</f>
        <v>MANIER William</v>
      </c>
      <c r="D127" s="695"/>
      <c r="E127" s="696"/>
      <c r="F127" s="700"/>
      <c r="G127" s="700"/>
      <c r="H127" s="700"/>
      <c r="I127" s="85"/>
      <c r="J127" s="85"/>
      <c r="K127" s="85"/>
      <c r="L127" s="86"/>
      <c r="M127" s="79"/>
      <c r="N127" s="694" t="str">
        <f>N119</f>
        <v>DEFRENEIX Samuel</v>
      </c>
      <c r="O127" s="695"/>
      <c r="P127" s="696"/>
      <c r="Q127" s="700"/>
      <c r="R127" s="700"/>
      <c r="S127" s="700"/>
      <c r="T127" s="85"/>
      <c r="U127" s="85"/>
      <c r="V127" s="85"/>
      <c r="W127" s="86"/>
      <c r="Y127" s="736"/>
      <c r="Z127" s="694" t="str">
        <f>Z119</f>
        <v>BELTRAND Arnaud</v>
      </c>
      <c r="AA127" s="695"/>
      <c r="AB127" s="696"/>
      <c r="AC127" s="700"/>
      <c r="AD127" s="700"/>
      <c r="AE127" s="700"/>
      <c r="AF127" s="85"/>
      <c r="AG127" s="85"/>
      <c r="AH127" s="85"/>
      <c r="AI127" s="86"/>
      <c r="AJ127" s="79"/>
      <c r="AK127" s="694" t="str">
        <f>AK119</f>
        <v>KERGOSIEN Arnaud</v>
      </c>
      <c r="AL127" s="695"/>
      <c r="AM127" s="696"/>
      <c r="AN127" s="700"/>
      <c r="AO127" s="700"/>
      <c r="AP127" s="700"/>
      <c r="AQ127" s="85"/>
      <c r="AR127" s="85"/>
      <c r="AS127" s="85"/>
      <c r="AT127" s="86"/>
    </row>
    <row r="128" spans="2:46" ht="18" customHeight="1" x14ac:dyDescent="0.25">
      <c r="B128" s="736"/>
      <c r="C128" s="697"/>
      <c r="D128" s="698"/>
      <c r="E128" s="699"/>
      <c r="F128" s="701"/>
      <c r="G128" s="701"/>
      <c r="H128" s="701"/>
      <c r="I128" s="85"/>
      <c r="J128" s="85"/>
      <c r="K128" s="85"/>
      <c r="L128" s="86"/>
      <c r="M128" s="79"/>
      <c r="N128" s="697"/>
      <c r="O128" s="698"/>
      <c r="P128" s="699"/>
      <c r="Q128" s="701"/>
      <c r="R128" s="701"/>
      <c r="S128" s="701"/>
      <c r="T128" s="85"/>
      <c r="U128" s="85"/>
      <c r="V128" s="85"/>
      <c r="W128" s="86"/>
      <c r="Y128" s="736"/>
      <c r="Z128" s="697"/>
      <c r="AA128" s="698"/>
      <c r="AB128" s="699"/>
      <c r="AC128" s="701"/>
      <c r="AD128" s="701"/>
      <c r="AE128" s="701"/>
      <c r="AF128" s="85"/>
      <c r="AG128" s="85"/>
      <c r="AH128" s="85"/>
      <c r="AI128" s="86"/>
      <c r="AJ128" s="79"/>
      <c r="AK128" s="697"/>
      <c r="AL128" s="698"/>
      <c r="AM128" s="699"/>
      <c r="AN128" s="701"/>
      <c r="AO128" s="701"/>
      <c r="AP128" s="701"/>
      <c r="AQ128" s="85"/>
      <c r="AR128" s="85"/>
      <c r="AS128" s="85"/>
      <c r="AT128" s="86"/>
    </row>
    <row r="129" spans="2:46" ht="18" customHeight="1" x14ac:dyDescent="0.25">
      <c r="B129" s="736"/>
      <c r="C129" s="108" t="s">
        <v>154</v>
      </c>
      <c r="D129" s="85"/>
      <c r="E129" s="85"/>
      <c r="F129" s="85"/>
      <c r="G129" s="85"/>
      <c r="H129" s="85"/>
      <c r="I129" s="85"/>
      <c r="J129" s="85"/>
      <c r="K129" s="85"/>
      <c r="L129" s="86"/>
      <c r="M129" s="79"/>
      <c r="N129" s="108" t="s">
        <v>154</v>
      </c>
      <c r="O129" s="85"/>
      <c r="P129" s="85"/>
      <c r="Q129" s="85"/>
      <c r="R129" s="85"/>
      <c r="S129" s="85"/>
      <c r="T129" s="85"/>
      <c r="U129" s="85"/>
      <c r="V129" s="85"/>
      <c r="W129" s="86"/>
      <c r="Y129" s="736"/>
      <c r="Z129" s="108" t="s">
        <v>154</v>
      </c>
      <c r="AA129" s="85"/>
      <c r="AB129" s="85"/>
      <c r="AC129" s="85"/>
      <c r="AD129" s="85"/>
      <c r="AE129" s="85"/>
      <c r="AF129" s="85"/>
      <c r="AG129" s="85"/>
      <c r="AH129" s="85"/>
      <c r="AI129" s="86"/>
      <c r="AJ129" s="79"/>
      <c r="AK129" s="108" t="s">
        <v>154</v>
      </c>
      <c r="AL129" s="85"/>
      <c r="AM129" s="85"/>
      <c r="AN129" s="85"/>
      <c r="AO129" s="85"/>
      <c r="AP129" s="85"/>
      <c r="AQ129" s="85"/>
      <c r="AR129" s="85"/>
      <c r="AS129" s="85"/>
      <c r="AT129" s="86"/>
    </row>
    <row r="130" spans="2:46" ht="18" customHeight="1" x14ac:dyDescent="0.25">
      <c r="B130" s="736"/>
      <c r="C130" s="79"/>
      <c r="D130" s="85"/>
      <c r="E130" s="85"/>
      <c r="F130" s="85"/>
      <c r="G130" s="85"/>
      <c r="H130" s="85"/>
      <c r="I130" s="85"/>
      <c r="J130" s="85"/>
      <c r="K130" s="85"/>
      <c r="L130" s="86"/>
      <c r="M130" s="79"/>
      <c r="N130" s="79"/>
      <c r="O130" s="85"/>
      <c r="P130" s="85"/>
      <c r="Q130" s="85"/>
      <c r="R130" s="85"/>
      <c r="S130" s="85"/>
      <c r="T130" s="85"/>
      <c r="U130" s="85"/>
      <c r="V130" s="85"/>
      <c r="W130" s="86"/>
      <c r="Y130" s="736"/>
      <c r="Z130" s="79"/>
      <c r="AA130" s="85"/>
      <c r="AB130" s="85"/>
      <c r="AC130" s="85"/>
      <c r="AD130" s="85"/>
      <c r="AE130" s="85"/>
      <c r="AF130" s="85"/>
      <c r="AG130" s="85"/>
      <c r="AH130" s="85"/>
      <c r="AI130" s="86"/>
      <c r="AJ130" s="79"/>
      <c r="AK130" s="79"/>
      <c r="AL130" s="85"/>
      <c r="AM130" s="85"/>
      <c r="AN130" s="85"/>
      <c r="AO130" s="85"/>
      <c r="AP130" s="85"/>
      <c r="AQ130" s="85"/>
      <c r="AR130" s="85"/>
      <c r="AS130" s="85"/>
      <c r="AT130" s="86"/>
    </row>
    <row r="131" spans="2:46" ht="18" customHeight="1" x14ac:dyDescent="0.25">
      <c r="B131" s="736"/>
      <c r="C131" s="109" t="s">
        <v>155</v>
      </c>
      <c r="D131" s="110"/>
      <c r="E131" s="110"/>
      <c r="F131" s="110"/>
      <c r="G131" s="110"/>
      <c r="H131" s="110"/>
      <c r="I131" s="110"/>
      <c r="J131" s="110"/>
      <c r="K131" s="110"/>
      <c r="L131" s="111"/>
      <c r="M131" s="79"/>
      <c r="N131" s="109" t="s">
        <v>155</v>
      </c>
      <c r="O131" s="110"/>
      <c r="P131" s="110"/>
      <c r="Q131" s="110"/>
      <c r="R131" s="110"/>
      <c r="S131" s="110"/>
      <c r="T131" s="110"/>
      <c r="U131" s="110"/>
      <c r="V131" s="110"/>
      <c r="W131" s="111"/>
      <c r="Y131" s="736"/>
      <c r="Z131" s="109" t="s">
        <v>155</v>
      </c>
      <c r="AA131" s="110"/>
      <c r="AB131" s="110"/>
      <c r="AC131" s="110"/>
      <c r="AD131" s="110"/>
      <c r="AE131" s="110"/>
      <c r="AF131" s="110"/>
      <c r="AG131" s="110"/>
      <c r="AH131" s="110"/>
      <c r="AI131" s="111"/>
      <c r="AJ131" s="79"/>
      <c r="AK131" s="109" t="s">
        <v>155</v>
      </c>
      <c r="AL131" s="110"/>
      <c r="AM131" s="110"/>
      <c r="AN131" s="110"/>
      <c r="AO131" s="110"/>
      <c r="AP131" s="110"/>
      <c r="AQ131" s="110"/>
      <c r="AR131" s="110"/>
      <c r="AS131" s="110"/>
      <c r="AT131" s="111"/>
    </row>
    <row r="132" spans="2:46" ht="18" customHeight="1" x14ac:dyDescent="0.25">
      <c r="B132" s="736"/>
      <c r="Y132" s="736"/>
    </row>
    <row r="133" spans="2:46" ht="18" customHeight="1" x14ac:dyDescent="0.25">
      <c r="B133" s="736"/>
      <c r="C133" s="112"/>
      <c r="D133" s="112"/>
      <c r="E133" s="112"/>
      <c r="F133" s="112"/>
      <c r="G133" s="112"/>
      <c r="H133" s="112"/>
      <c r="I133" s="112"/>
      <c r="J133" s="112"/>
      <c r="K133" s="112"/>
      <c r="L133" s="112"/>
      <c r="M133" s="112"/>
      <c r="N133" s="112"/>
      <c r="O133" s="112"/>
      <c r="P133" s="112"/>
      <c r="Q133" s="112"/>
      <c r="R133" s="112"/>
      <c r="S133" s="112"/>
      <c r="T133" s="112"/>
      <c r="U133" s="112"/>
      <c r="V133" s="112"/>
      <c r="W133" s="112"/>
      <c r="Y133" s="736"/>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row>
    <row r="134" spans="2:46" ht="18" customHeight="1" x14ac:dyDescent="0.25">
      <c r="B134" s="736"/>
      <c r="C134" s="726" t="str">
        <f>IF(Prépa!$O$10&lt;&gt;0,Prépa!$O$10,"")</f>
        <v>Critérium Fédéral</v>
      </c>
      <c r="D134" s="727"/>
      <c r="E134" s="727"/>
      <c r="F134" s="727"/>
      <c r="G134" s="727"/>
      <c r="H134" s="727"/>
      <c r="I134" s="727"/>
      <c r="J134" s="727"/>
      <c r="K134" s="727"/>
      <c r="L134" s="728"/>
      <c r="M134" s="79"/>
      <c r="N134" s="726" t="str">
        <f>IF(Prépa!$O$10&lt;&gt;0,Prépa!$O$10,"")</f>
        <v>Critérium Fédéral</v>
      </c>
      <c r="O134" s="727"/>
      <c r="P134" s="727"/>
      <c r="Q134" s="727"/>
      <c r="R134" s="727"/>
      <c r="S134" s="727"/>
      <c r="T134" s="727"/>
      <c r="U134" s="727"/>
      <c r="V134" s="727"/>
      <c r="W134" s="728"/>
      <c r="Y134" s="736"/>
      <c r="Z134" s="726" t="str">
        <f>IF(Prépa!$O$10&lt;&gt;0,Prépa!$O$10,"")</f>
        <v>Critérium Fédéral</v>
      </c>
      <c r="AA134" s="727"/>
      <c r="AB134" s="727"/>
      <c r="AC134" s="727"/>
      <c r="AD134" s="727"/>
      <c r="AE134" s="727"/>
      <c r="AF134" s="727"/>
      <c r="AG134" s="727"/>
      <c r="AH134" s="727"/>
      <c r="AI134" s="728"/>
      <c r="AJ134" s="79"/>
      <c r="AK134" s="726" t="str">
        <f>IF(Prépa!$O$10&lt;&gt;0,Prépa!$O$10,"")</f>
        <v>Critérium Fédéral</v>
      </c>
      <c r="AL134" s="727"/>
      <c r="AM134" s="727"/>
      <c r="AN134" s="727"/>
      <c r="AO134" s="727"/>
      <c r="AP134" s="727"/>
      <c r="AQ134" s="727"/>
      <c r="AR134" s="727"/>
      <c r="AS134" s="727"/>
      <c r="AT134" s="728"/>
    </row>
    <row r="135" spans="2:46" ht="18" customHeight="1" x14ac:dyDescent="0.25">
      <c r="B135" s="736"/>
      <c r="C135" s="729" t="str">
        <f>IF(Prépa!$D$14&lt;&gt;0,Prépa!$D$14,"")&amp;IF(Prépa!$K$110&lt;&gt;0," - "&amp;Prépa!$K$110,"")</f>
        <v>TOURS - 10 Fevrier 2018</v>
      </c>
      <c r="D135" s="730"/>
      <c r="E135" s="730"/>
      <c r="F135" s="730"/>
      <c r="G135" s="730"/>
      <c r="H135" s="730"/>
      <c r="I135" s="730"/>
      <c r="J135" s="730"/>
      <c r="K135" s="730"/>
      <c r="L135" s="731"/>
      <c r="M135" s="79"/>
      <c r="N135" s="729" t="str">
        <f>IF(Prépa!$D$14&lt;&gt;0,Prépa!$D$14,"")&amp;IF(Prépa!$K$110&lt;&gt;0," - "&amp;Prépa!$K$110,"")</f>
        <v>TOURS - 10 Fevrier 2018</v>
      </c>
      <c r="O135" s="730"/>
      <c r="P135" s="730"/>
      <c r="Q135" s="730"/>
      <c r="R135" s="730"/>
      <c r="S135" s="730"/>
      <c r="T135" s="730"/>
      <c r="U135" s="730"/>
      <c r="V135" s="730"/>
      <c r="W135" s="731"/>
      <c r="Y135" s="736"/>
      <c r="Z135" s="729" t="str">
        <f>IF(Prépa!$D$14&lt;&gt;0,Prépa!$D$14,"")&amp;IF(Prépa!$K$110&lt;&gt;0," - "&amp;Prépa!$K$110,"")</f>
        <v>TOURS - 10 Fevrier 2018</v>
      </c>
      <c r="AA135" s="730"/>
      <c r="AB135" s="730"/>
      <c r="AC135" s="730"/>
      <c r="AD135" s="730"/>
      <c r="AE135" s="730"/>
      <c r="AF135" s="730"/>
      <c r="AG135" s="730"/>
      <c r="AH135" s="730"/>
      <c r="AI135" s="731"/>
      <c r="AJ135" s="79"/>
      <c r="AK135" s="729" t="str">
        <f>IF(Prépa!$D$14&lt;&gt;0,Prépa!$D$14,"")&amp;IF(Prépa!$K$110&lt;&gt;0," - "&amp;Prépa!$K$110,"")</f>
        <v>TOURS - 10 Fevrier 2018</v>
      </c>
      <c r="AL135" s="730"/>
      <c r="AM135" s="730"/>
      <c r="AN135" s="730"/>
      <c r="AO135" s="730"/>
      <c r="AP135" s="730"/>
      <c r="AQ135" s="730"/>
      <c r="AR135" s="730"/>
      <c r="AS135" s="730"/>
      <c r="AT135" s="731"/>
    </row>
    <row r="136" spans="2:46" ht="18" customHeight="1" x14ac:dyDescent="0.25">
      <c r="B136" s="736"/>
      <c r="C136" s="80"/>
      <c r="D136" s="81"/>
      <c r="E136" s="81"/>
      <c r="F136" s="81"/>
      <c r="G136" s="81"/>
      <c r="H136" s="81"/>
      <c r="I136" s="81"/>
      <c r="J136" s="81"/>
      <c r="K136" s="81"/>
      <c r="L136" s="82"/>
      <c r="M136" s="79"/>
      <c r="N136" s="80"/>
      <c r="O136" s="81"/>
      <c r="P136" s="81"/>
      <c r="Q136" s="81"/>
      <c r="R136" s="81"/>
      <c r="S136" s="81"/>
      <c r="T136" s="81"/>
      <c r="U136" s="81"/>
      <c r="V136" s="81"/>
      <c r="W136" s="82"/>
      <c r="Y136" s="736"/>
      <c r="Z136" s="80"/>
      <c r="AA136" s="81"/>
      <c r="AB136" s="81"/>
      <c r="AC136" s="81"/>
      <c r="AD136" s="81"/>
      <c r="AE136" s="81"/>
      <c r="AF136" s="81"/>
      <c r="AG136" s="81"/>
      <c r="AH136" s="81"/>
      <c r="AI136" s="82"/>
      <c r="AJ136" s="79"/>
      <c r="AK136" s="80"/>
      <c r="AL136" s="81"/>
      <c r="AM136" s="81"/>
      <c r="AN136" s="81"/>
      <c r="AO136" s="81"/>
      <c r="AP136" s="81"/>
      <c r="AQ136" s="81"/>
      <c r="AR136" s="81"/>
      <c r="AS136" s="81"/>
      <c r="AT136" s="82"/>
    </row>
    <row r="137" spans="2:46" ht="18" customHeight="1" x14ac:dyDescent="0.25">
      <c r="B137" s="736"/>
      <c r="C137" s="732" t="str">
        <f>IF(Prépa!$O$72&lt;&gt;"",Prépa!$O$72,"")&amp;IF(Prépa!$O$29&lt;&gt;""," - "&amp;Prépa!$O$29,"")</f>
        <v>OPEN Assis - Nat 2A Nord</v>
      </c>
      <c r="D137" s="733"/>
      <c r="E137" s="733"/>
      <c r="F137" s="733"/>
      <c r="G137" s="733"/>
      <c r="H137" s="733"/>
      <c r="I137" s="733"/>
      <c r="J137" s="733"/>
      <c r="K137" s="733"/>
      <c r="L137" s="734"/>
      <c r="M137" s="79"/>
      <c r="N137" s="732" t="str">
        <f>IF(Prépa!$O$72&lt;&gt;"",Prépa!$O$72,"")&amp;IF(Prépa!$O$29&lt;&gt;""," - "&amp;Prépa!$O$29,"")</f>
        <v>OPEN Assis - Nat 2A Nord</v>
      </c>
      <c r="O137" s="733"/>
      <c r="P137" s="733"/>
      <c r="Q137" s="733"/>
      <c r="R137" s="733"/>
      <c r="S137" s="733"/>
      <c r="T137" s="733"/>
      <c r="U137" s="733"/>
      <c r="V137" s="733"/>
      <c r="W137" s="734"/>
      <c r="Y137" s="736"/>
      <c r="Z137" s="732" t="str">
        <f>IF(Prépa!$O$72&lt;&gt;"",Prépa!$O$72,"")&amp;IF(Prépa!$O$32&lt;&gt;""," - "&amp;Prépa!$O$32,"")</f>
        <v>OPEN Assis - Nat 2B Nord</v>
      </c>
      <c r="AA137" s="733"/>
      <c r="AB137" s="733"/>
      <c r="AC137" s="733"/>
      <c r="AD137" s="733"/>
      <c r="AE137" s="733"/>
      <c r="AF137" s="733"/>
      <c r="AG137" s="733"/>
      <c r="AH137" s="733"/>
      <c r="AI137" s="734"/>
      <c r="AJ137" s="79"/>
      <c r="AK137" s="732" t="str">
        <f>IF(Prépa!$O$72&lt;&gt;"",Prépa!$O$72,"")&amp;IF(Prépa!$O$32&lt;&gt;""," - "&amp;Prépa!$O$32,"")</f>
        <v>OPEN Assis - Nat 2B Nord</v>
      </c>
      <c r="AL137" s="733"/>
      <c r="AM137" s="733"/>
      <c r="AN137" s="733"/>
      <c r="AO137" s="733"/>
      <c r="AP137" s="733"/>
      <c r="AQ137" s="733"/>
      <c r="AR137" s="733"/>
      <c r="AS137" s="733"/>
      <c r="AT137" s="734"/>
    </row>
    <row r="138" spans="2:46" ht="18" customHeight="1" x14ac:dyDescent="0.25">
      <c r="B138" s="736"/>
      <c r="C138" s="83"/>
      <c r="D138" s="84"/>
      <c r="E138" s="84"/>
      <c r="F138" s="84"/>
      <c r="G138" s="85"/>
      <c r="H138" s="85"/>
      <c r="I138" s="85"/>
      <c r="J138" s="85"/>
      <c r="K138" s="85"/>
      <c r="L138" s="86"/>
      <c r="M138" s="79"/>
      <c r="N138" s="83"/>
      <c r="O138" s="84"/>
      <c r="P138" s="84"/>
      <c r="Q138" s="84"/>
      <c r="R138" s="85"/>
      <c r="S138" s="85"/>
      <c r="T138" s="85"/>
      <c r="U138" s="85"/>
      <c r="V138" s="85"/>
      <c r="W138" s="86"/>
      <c r="Y138" s="736"/>
      <c r="Z138" s="83"/>
      <c r="AA138" s="84"/>
      <c r="AB138" s="84"/>
      <c r="AC138" s="84"/>
      <c r="AD138" s="85"/>
      <c r="AE138" s="85"/>
      <c r="AF138" s="85"/>
      <c r="AG138" s="85"/>
      <c r="AH138" s="85"/>
      <c r="AI138" s="86"/>
      <c r="AJ138" s="79"/>
      <c r="AK138" s="83"/>
      <c r="AL138" s="84"/>
      <c r="AM138" s="84"/>
      <c r="AN138" s="84"/>
      <c r="AO138" s="85"/>
      <c r="AP138" s="85"/>
      <c r="AQ138" s="85"/>
      <c r="AR138" s="85"/>
      <c r="AS138" s="85"/>
      <c r="AT138" s="86"/>
    </row>
    <row r="139" spans="2:46" ht="18" customHeight="1" x14ac:dyDescent="0.25">
      <c r="B139" s="736"/>
      <c r="C139" s="87"/>
      <c r="D139" s="88"/>
      <c r="E139" s="89" t="s">
        <v>145</v>
      </c>
      <c r="F139" s="735" t="str">
        <f>IF(Prépa!$W$20&lt;&gt;"",Prépa!$W$20,"")</f>
        <v>11h30</v>
      </c>
      <c r="G139" s="735"/>
      <c r="I139" s="89" t="s">
        <v>146</v>
      </c>
      <c r="J139" s="90">
        <f>IF(Prépa!$X$20&lt;&gt;"",Prépa!$X$20,"")</f>
        <v>2</v>
      </c>
      <c r="K139" s="91"/>
      <c r="L139" s="86"/>
      <c r="M139" s="79"/>
      <c r="N139" s="87"/>
      <c r="O139" s="88"/>
      <c r="P139" s="89" t="s">
        <v>145</v>
      </c>
      <c r="Q139" s="735" t="str">
        <f>IF(Prépa!$W$21&lt;&gt;"",Prépa!$W$21,"")</f>
        <v>11h30</v>
      </c>
      <c r="R139" s="735"/>
      <c r="T139" s="89" t="s">
        <v>146</v>
      </c>
      <c r="U139" s="90">
        <f>IF(Prépa!$X$21&lt;&gt;"",Prépa!$X$21,"")</f>
        <v>3</v>
      </c>
      <c r="V139" s="91"/>
      <c r="W139" s="86"/>
      <c r="Y139" s="736"/>
      <c r="Z139" s="87"/>
      <c r="AA139" s="88"/>
      <c r="AB139" s="89" t="s">
        <v>145</v>
      </c>
      <c r="AC139" s="735" t="str">
        <f>IF(Prépa!$AD$20&lt;&gt;"",Prépa!$AD$20,"")</f>
        <v>11h30</v>
      </c>
      <c r="AD139" s="735"/>
      <c r="AF139" s="89" t="s">
        <v>146</v>
      </c>
      <c r="AG139" s="90">
        <f>IF(Prépa!$AE$20&lt;&gt;"",Prépa!$AE$20,"")</f>
        <v>6</v>
      </c>
      <c r="AH139" s="91"/>
      <c r="AI139" s="86"/>
      <c r="AJ139" s="79"/>
      <c r="AK139" s="87"/>
      <c r="AL139" s="88"/>
      <c r="AM139" s="89" t="s">
        <v>145</v>
      </c>
      <c r="AN139" s="735" t="str">
        <f>IF(Prépa!$AD$21&lt;&gt;"",Prépa!$AD$21,"")</f>
        <v>11h30</v>
      </c>
      <c r="AO139" s="735"/>
      <c r="AQ139" s="89" t="s">
        <v>146</v>
      </c>
      <c r="AR139" s="90">
        <f>IF(Prépa!$AE$21&lt;&gt;"",Prépa!$AE$21,"")</f>
        <v>7</v>
      </c>
      <c r="AS139" s="91"/>
      <c r="AT139" s="86"/>
    </row>
    <row r="140" spans="2:46" ht="18" customHeight="1" x14ac:dyDescent="0.25">
      <c r="B140" s="736"/>
      <c r="C140" s="92"/>
      <c r="D140" s="93"/>
      <c r="E140" s="93"/>
      <c r="F140" s="94"/>
      <c r="G140" s="94"/>
      <c r="H140" s="94"/>
      <c r="I140" s="94"/>
      <c r="J140" s="94"/>
      <c r="K140" s="85"/>
      <c r="L140" s="86"/>
      <c r="M140" s="79"/>
      <c r="N140" s="92"/>
      <c r="O140" s="93"/>
      <c r="P140" s="93"/>
      <c r="Q140" s="94"/>
      <c r="R140" s="94"/>
      <c r="S140" s="94"/>
      <c r="T140" s="94"/>
      <c r="U140" s="94"/>
      <c r="V140" s="85"/>
      <c r="W140" s="86"/>
      <c r="Y140" s="736"/>
      <c r="Z140" s="92"/>
      <c r="AA140" s="93"/>
      <c r="AB140" s="93"/>
      <c r="AC140" s="94"/>
      <c r="AD140" s="94"/>
      <c r="AE140" s="94"/>
      <c r="AF140" s="94"/>
      <c r="AG140" s="94"/>
      <c r="AH140" s="85"/>
      <c r="AI140" s="86"/>
      <c r="AJ140" s="79"/>
      <c r="AK140" s="92"/>
      <c r="AL140" s="93"/>
      <c r="AM140" s="93"/>
      <c r="AN140" s="94"/>
      <c r="AO140" s="94"/>
      <c r="AP140" s="94"/>
      <c r="AQ140" s="94"/>
      <c r="AR140" s="94"/>
      <c r="AS140" s="85"/>
      <c r="AT140" s="86"/>
    </row>
    <row r="141" spans="2:46" ht="18" customHeight="1" x14ac:dyDescent="0.25">
      <c r="B141" s="736"/>
      <c r="C141" s="95" t="s">
        <v>147</v>
      </c>
      <c r="D141" s="93"/>
      <c r="G141" s="94"/>
      <c r="H141" s="94"/>
      <c r="I141" s="94"/>
      <c r="J141" s="94"/>
      <c r="K141" s="85"/>
      <c r="L141" s="86"/>
      <c r="M141" s="79"/>
      <c r="N141" s="95" t="s">
        <v>147</v>
      </c>
      <c r="O141" s="93"/>
      <c r="R141" s="94"/>
      <c r="S141" s="94"/>
      <c r="T141" s="94"/>
      <c r="U141" s="94"/>
      <c r="V141" s="85"/>
      <c r="W141" s="86"/>
      <c r="Y141" s="736"/>
      <c r="Z141" s="95" t="s">
        <v>147</v>
      </c>
      <c r="AA141" s="93"/>
      <c r="AD141" s="94"/>
      <c r="AE141" s="94"/>
      <c r="AF141" s="94"/>
      <c r="AG141" s="94"/>
      <c r="AH141" s="85"/>
      <c r="AI141" s="86"/>
      <c r="AJ141" s="79"/>
      <c r="AK141" s="95" t="s">
        <v>147</v>
      </c>
      <c r="AL141" s="93"/>
      <c r="AO141" s="94"/>
      <c r="AP141" s="94"/>
      <c r="AQ141" s="94"/>
      <c r="AR141" s="94"/>
      <c r="AS141" s="85"/>
      <c r="AT141" s="86"/>
    </row>
    <row r="142" spans="2:46" ht="18" customHeight="1" x14ac:dyDescent="0.25">
      <c r="B142" s="736"/>
      <c r="C142" s="92"/>
      <c r="D142" s="93"/>
      <c r="E142" s="93"/>
      <c r="F142" s="94"/>
      <c r="G142" s="717" t="s">
        <v>302</v>
      </c>
      <c r="H142" s="717"/>
      <c r="I142" s="717"/>
      <c r="J142" s="717"/>
      <c r="K142" s="717"/>
      <c r="L142" s="86"/>
      <c r="M142" s="79"/>
      <c r="N142" s="92"/>
      <c r="O142" s="93"/>
      <c r="P142" s="93"/>
      <c r="Q142" s="94"/>
      <c r="R142" s="717" t="s">
        <v>303</v>
      </c>
      <c r="S142" s="717"/>
      <c r="T142" s="717"/>
      <c r="U142" s="717"/>
      <c r="V142" s="717"/>
      <c r="W142" s="86"/>
      <c r="Y142" s="736"/>
      <c r="Z142" s="92"/>
      <c r="AA142" s="93"/>
      <c r="AB142" s="93"/>
      <c r="AC142" s="94"/>
      <c r="AD142" s="717" t="s">
        <v>302</v>
      </c>
      <c r="AE142" s="717"/>
      <c r="AF142" s="717"/>
      <c r="AG142" s="717"/>
      <c r="AH142" s="717"/>
      <c r="AI142" s="86"/>
      <c r="AJ142" s="79"/>
      <c r="AK142" s="92"/>
      <c r="AL142" s="93"/>
      <c r="AM142" s="93"/>
      <c r="AN142" s="94"/>
      <c r="AO142" s="717" t="s">
        <v>303</v>
      </c>
      <c r="AP142" s="717"/>
      <c r="AQ142" s="717"/>
      <c r="AR142" s="717"/>
      <c r="AS142" s="717"/>
      <c r="AT142" s="86"/>
    </row>
    <row r="143" spans="2:46" ht="18" customHeight="1" x14ac:dyDescent="0.25">
      <c r="B143" s="736"/>
      <c r="C143" s="92"/>
      <c r="D143" s="458"/>
      <c r="E143" s="93"/>
      <c r="F143" s="718" t="s">
        <v>148</v>
      </c>
      <c r="G143" s="719"/>
      <c r="H143" s="719"/>
      <c r="I143" s="719"/>
      <c r="J143" s="719"/>
      <c r="K143" s="719"/>
      <c r="L143" s="720"/>
      <c r="M143" s="79"/>
      <c r="N143" s="92"/>
      <c r="O143" s="458"/>
      <c r="P143" s="93"/>
      <c r="Q143" s="718" t="s">
        <v>148</v>
      </c>
      <c r="R143" s="719"/>
      <c r="S143" s="719"/>
      <c r="T143" s="719"/>
      <c r="U143" s="719"/>
      <c r="V143" s="719"/>
      <c r="W143" s="720"/>
      <c r="Y143" s="736"/>
      <c r="Z143" s="92"/>
      <c r="AA143" s="458"/>
      <c r="AB143" s="93"/>
      <c r="AC143" s="718" t="s">
        <v>148</v>
      </c>
      <c r="AD143" s="719"/>
      <c r="AE143" s="719"/>
      <c r="AF143" s="719"/>
      <c r="AG143" s="719"/>
      <c r="AH143" s="719"/>
      <c r="AI143" s="720"/>
      <c r="AJ143" s="79"/>
      <c r="AK143" s="92"/>
      <c r="AL143" s="458"/>
      <c r="AM143" s="93"/>
      <c r="AN143" s="718" t="s">
        <v>148</v>
      </c>
      <c r="AO143" s="719"/>
      <c r="AP143" s="719"/>
      <c r="AQ143" s="719"/>
      <c r="AR143" s="719"/>
      <c r="AS143" s="719"/>
      <c r="AT143" s="720"/>
    </row>
    <row r="144" spans="2:46" ht="18" customHeight="1" x14ac:dyDescent="0.25">
      <c r="B144" s="736"/>
      <c r="C144" s="721" t="s">
        <v>149</v>
      </c>
      <c r="D144" s="722"/>
      <c r="E144" s="722"/>
      <c r="F144" s="98">
        <v>1</v>
      </c>
      <c r="G144" s="98">
        <v>2</v>
      </c>
      <c r="H144" s="98">
        <v>3</v>
      </c>
      <c r="I144" s="98">
        <v>4</v>
      </c>
      <c r="J144" s="98">
        <v>5</v>
      </c>
      <c r="K144" s="98">
        <v>6</v>
      </c>
      <c r="L144" s="98">
        <v>7</v>
      </c>
      <c r="M144" s="79"/>
      <c r="N144" s="721" t="s">
        <v>149</v>
      </c>
      <c r="O144" s="722"/>
      <c r="P144" s="722"/>
      <c r="Q144" s="98">
        <v>1</v>
      </c>
      <c r="R144" s="98">
        <v>2</v>
      </c>
      <c r="S144" s="98">
        <v>3</v>
      </c>
      <c r="T144" s="98">
        <v>4</v>
      </c>
      <c r="U144" s="98">
        <v>5</v>
      </c>
      <c r="V144" s="98">
        <v>6</v>
      </c>
      <c r="W144" s="98">
        <v>7</v>
      </c>
      <c r="Y144" s="736"/>
      <c r="Z144" s="721" t="s">
        <v>149</v>
      </c>
      <c r="AA144" s="722"/>
      <c r="AB144" s="722"/>
      <c r="AC144" s="98">
        <v>1</v>
      </c>
      <c r="AD144" s="98">
        <v>2</v>
      </c>
      <c r="AE144" s="98">
        <v>3</v>
      </c>
      <c r="AF144" s="98">
        <v>4</v>
      </c>
      <c r="AG144" s="98">
        <v>5</v>
      </c>
      <c r="AH144" s="98">
        <v>6</v>
      </c>
      <c r="AI144" s="98">
        <v>7</v>
      </c>
      <c r="AJ144" s="79"/>
      <c r="AK144" s="721" t="s">
        <v>149</v>
      </c>
      <c r="AL144" s="722"/>
      <c r="AM144" s="722"/>
      <c r="AN144" s="98">
        <v>1</v>
      </c>
      <c r="AO144" s="98">
        <v>2</v>
      </c>
      <c r="AP144" s="98">
        <v>3</v>
      </c>
      <c r="AQ144" s="98">
        <v>4</v>
      </c>
      <c r="AR144" s="98">
        <v>5</v>
      </c>
      <c r="AS144" s="98">
        <v>6</v>
      </c>
      <c r="AT144" s="98">
        <v>7</v>
      </c>
    </row>
    <row r="145" spans="2:46" ht="18" customHeight="1" x14ac:dyDescent="0.25">
      <c r="B145" s="736"/>
      <c r="C145" s="96"/>
      <c r="D145" s="99" t="str">
        <f>IF(AND('GROUPE A'!$C$35&lt;&gt;"",'GROUPE A'!$E$35&lt;&gt;""),'GROUPE A'!$C$35&amp;" - "&amp;'GROUPE A'!$E$35,"")</f>
        <v>1 - 6</v>
      </c>
      <c r="E145" s="97"/>
      <c r="F145" s="723" t="s">
        <v>150</v>
      </c>
      <c r="G145" s="724"/>
      <c r="H145" s="724"/>
      <c r="I145" s="724"/>
      <c r="J145" s="724"/>
      <c r="K145" s="724"/>
      <c r="L145" s="725"/>
      <c r="M145" s="79"/>
      <c r="N145" s="96"/>
      <c r="O145" s="99" t="str">
        <f>IF(AND('GROUPE A'!$C$36&lt;&gt;"",'GROUPE A'!$E$36&lt;&gt;""),'GROUPE A'!$C$36&amp;" - "&amp;'GROUPE A'!$E$36,"")</f>
        <v>5 - 7</v>
      </c>
      <c r="P145" s="97"/>
      <c r="Q145" s="723" t="s">
        <v>150</v>
      </c>
      <c r="R145" s="724"/>
      <c r="S145" s="724"/>
      <c r="T145" s="724"/>
      <c r="U145" s="724"/>
      <c r="V145" s="724"/>
      <c r="W145" s="725"/>
      <c r="Y145" s="736"/>
      <c r="Z145" s="96"/>
      <c r="AA145" s="99" t="str">
        <f>IF(AND('GROUPE B'!$C$35&lt;&gt;"",'GROUPE B'!$E$35&lt;&gt;""),'GROUPE B'!$C$35&amp;" - "&amp;'GROUPE B'!$E$35,"")</f>
        <v>1 - 6</v>
      </c>
      <c r="AB145" s="97"/>
      <c r="AC145" s="723" t="s">
        <v>150</v>
      </c>
      <c r="AD145" s="724"/>
      <c r="AE145" s="724"/>
      <c r="AF145" s="724"/>
      <c r="AG145" s="724"/>
      <c r="AH145" s="724"/>
      <c r="AI145" s="725"/>
      <c r="AJ145" s="79"/>
      <c r="AK145" s="96"/>
      <c r="AL145" s="99" t="str">
        <f>IF(AND('GROUPE B'!$C$36&lt;&gt;"",'GROUPE B'!$E$36&lt;&gt;""),'GROUPE B'!$C$36&amp;" - "&amp;'GROUPE B'!$E$36,"")</f>
        <v>5 - 7</v>
      </c>
      <c r="AM145" s="97"/>
      <c r="AN145" s="723" t="s">
        <v>150</v>
      </c>
      <c r="AO145" s="724"/>
      <c r="AP145" s="724"/>
      <c r="AQ145" s="724"/>
      <c r="AR145" s="724"/>
      <c r="AS145" s="724"/>
      <c r="AT145" s="725"/>
    </row>
    <row r="146" spans="2:46" ht="18" customHeight="1" x14ac:dyDescent="0.25">
      <c r="B146" s="736"/>
      <c r="C146" s="100">
        <f>IF(D145&lt;&gt;"",'GROUPE A'!$K$16,"")</f>
        <v>1</v>
      </c>
      <c r="D146" s="85"/>
      <c r="E146" s="101"/>
      <c r="F146" s="700"/>
      <c r="G146" s="700"/>
      <c r="H146" s="700"/>
      <c r="I146" s="700"/>
      <c r="J146" s="700"/>
      <c r="K146" s="714"/>
      <c r="L146" s="706"/>
      <c r="M146" s="79"/>
      <c r="N146" s="100">
        <f>IF(O145&lt;&gt;"",'GROUPE A'!$K$20,"")</f>
        <v>5</v>
      </c>
      <c r="O146" s="85"/>
      <c r="P146" s="101"/>
      <c r="Q146" s="700"/>
      <c r="R146" s="700"/>
      <c r="S146" s="700"/>
      <c r="T146" s="700"/>
      <c r="U146" s="700"/>
      <c r="V146" s="714"/>
      <c r="W146" s="706"/>
      <c r="Y146" s="736"/>
      <c r="Z146" s="100">
        <f>IF(AA145&lt;&gt;"",'GROUPE B'!$K$16,"")</f>
        <v>9</v>
      </c>
      <c r="AA146" s="85"/>
      <c r="AB146" s="101"/>
      <c r="AC146" s="700"/>
      <c r="AD146" s="700"/>
      <c r="AE146" s="700"/>
      <c r="AF146" s="700"/>
      <c r="AG146" s="700"/>
      <c r="AH146" s="714"/>
      <c r="AI146" s="706"/>
      <c r="AJ146" s="79"/>
      <c r="AK146" s="100">
        <f>IF(AL145&lt;&gt;"",'GROUPE B'!$K$20,"")</f>
        <v>14</v>
      </c>
      <c r="AL146" s="85"/>
      <c r="AM146" s="101"/>
      <c r="AN146" s="700"/>
      <c r="AO146" s="700"/>
      <c r="AP146" s="700"/>
      <c r="AQ146" s="700"/>
      <c r="AR146" s="700"/>
      <c r="AS146" s="714"/>
      <c r="AT146" s="706"/>
    </row>
    <row r="147" spans="2:46" ht="30" customHeight="1" x14ac:dyDescent="0.25">
      <c r="B147" s="736"/>
      <c r="C147" s="711" t="str">
        <f>IF(C146&lt;&gt;"",VLOOKUP(C146,Liste!$C$17:$I$24,3,FALSE),"")</f>
        <v>RUTLER Sébastien</v>
      </c>
      <c r="D147" s="712"/>
      <c r="E147" s="713"/>
      <c r="F147" s="702"/>
      <c r="G147" s="702"/>
      <c r="H147" s="702"/>
      <c r="I147" s="702"/>
      <c r="J147" s="702"/>
      <c r="K147" s="715"/>
      <c r="L147" s="707"/>
      <c r="M147" s="79"/>
      <c r="N147" s="711" t="str">
        <f>IF(N146&lt;&gt;"",VLOOKUP(N146,Liste!$C$17:$I$24,3,FALSE),"")</f>
        <v>MANIER William</v>
      </c>
      <c r="O147" s="712"/>
      <c r="P147" s="713"/>
      <c r="Q147" s="702"/>
      <c r="R147" s="702"/>
      <c r="S147" s="702"/>
      <c r="T147" s="702"/>
      <c r="U147" s="702"/>
      <c r="V147" s="715"/>
      <c r="W147" s="707"/>
      <c r="Y147" s="736"/>
      <c r="Z147" s="711" t="str">
        <f>IF(Z146&lt;&gt;"",VLOOKUP(Z146,Liste!$C$30:$I$37,3,FALSE),"")</f>
        <v>PAPIRER Alan</v>
      </c>
      <c r="AA147" s="712"/>
      <c r="AB147" s="713"/>
      <c r="AC147" s="702"/>
      <c r="AD147" s="702"/>
      <c r="AE147" s="702"/>
      <c r="AF147" s="702"/>
      <c r="AG147" s="702"/>
      <c r="AH147" s="715"/>
      <c r="AI147" s="707"/>
      <c r="AJ147" s="79"/>
      <c r="AK147" s="711" t="str">
        <f>IF(AK146&lt;&gt;"",VLOOKUP(AK146,Liste!$C$30:$I$37,3,FALSE),"")</f>
        <v>BELTRAND Arnaud</v>
      </c>
      <c r="AL147" s="712"/>
      <c r="AM147" s="713"/>
      <c r="AN147" s="702"/>
      <c r="AO147" s="702"/>
      <c r="AP147" s="702"/>
      <c r="AQ147" s="702"/>
      <c r="AR147" s="702"/>
      <c r="AS147" s="715"/>
      <c r="AT147" s="707"/>
    </row>
    <row r="148" spans="2:46" ht="18" customHeight="1" x14ac:dyDescent="0.25">
      <c r="B148" s="736"/>
      <c r="C148" s="703" t="str">
        <f>IF(C146&lt;&gt;"",VLOOKUP(C146,Liste!$C$17:$I$24,7,FALSE),"")</f>
        <v>PPN NEUVILLE EN FERRAIN</v>
      </c>
      <c r="D148" s="704"/>
      <c r="E148" s="705"/>
      <c r="F148" s="701"/>
      <c r="G148" s="701"/>
      <c r="H148" s="701"/>
      <c r="I148" s="701"/>
      <c r="J148" s="701"/>
      <c r="K148" s="716"/>
      <c r="L148" s="708"/>
      <c r="M148" s="79"/>
      <c r="N148" s="703" t="str">
        <f>IF(N146&lt;&gt;"",VLOOKUP(N146,Liste!$C$17:$I$24,7,FALSE),"")</f>
        <v>CGL SUD OISE TT</v>
      </c>
      <c r="O148" s="704"/>
      <c r="P148" s="705"/>
      <c r="Q148" s="701"/>
      <c r="R148" s="701"/>
      <c r="S148" s="701"/>
      <c r="T148" s="701"/>
      <c r="U148" s="701"/>
      <c r="V148" s="716"/>
      <c r="W148" s="708"/>
      <c r="Y148" s="736"/>
      <c r="Z148" s="703" t="str">
        <f>IF(Z146&lt;&gt;"",VLOOKUP(Z146,Liste!$C$30:$I$37,7,FALSE),"")</f>
        <v>MOULINS LES METZ HANDISPORT</v>
      </c>
      <c r="AA148" s="704"/>
      <c r="AB148" s="705"/>
      <c r="AC148" s="701"/>
      <c r="AD148" s="701"/>
      <c r="AE148" s="701"/>
      <c r="AF148" s="701"/>
      <c r="AG148" s="701"/>
      <c r="AH148" s="716"/>
      <c r="AI148" s="708"/>
      <c r="AJ148" s="79"/>
      <c r="AK148" s="703" t="str">
        <f>IF(AK146&lt;&gt;"",VLOOKUP(AK146,Liste!$C$30:$I$37,7,FALSE),"")</f>
        <v>TT JOUE LES TOURS</v>
      </c>
      <c r="AL148" s="704"/>
      <c r="AM148" s="705"/>
      <c r="AN148" s="701"/>
      <c r="AO148" s="701"/>
      <c r="AP148" s="701"/>
      <c r="AQ148" s="701"/>
      <c r="AR148" s="701"/>
      <c r="AS148" s="716"/>
      <c r="AT148" s="708"/>
    </row>
    <row r="149" spans="2:46" ht="18" customHeight="1" x14ac:dyDescent="0.25">
      <c r="B149" s="736"/>
      <c r="C149" s="102"/>
      <c r="E149" s="103"/>
      <c r="F149" s="104"/>
      <c r="G149" s="104"/>
      <c r="H149" s="104"/>
      <c r="I149" s="104"/>
      <c r="J149" s="104"/>
      <c r="K149" s="104"/>
      <c r="L149" s="104"/>
      <c r="M149" s="79"/>
      <c r="N149" s="102"/>
      <c r="P149" s="103"/>
      <c r="Q149" s="104"/>
      <c r="R149" s="104"/>
      <c r="S149" s="104"/>
      <c r="T149" s="104"/>
      <c r="U149" s="104"/>
      <c r="V149" s="104"/>
      <c r="W149" s="104"/>
      <c r="Y149" s="736"/>
      <c r="Z149" s="102"/>
      <c r="AB149" s="103"/>
      <c r="AC149" s="104"/>
      <c r="AD149" s="104"/>
      <c r="AE149" s="104"/>
      <c r="AF149" s="104"/>
      <c r="AG149" s="104"/>
      <c r="AH149" s="104"/>
      <c r="AI149" s="104"/>
      <c r="AJ149" s="79"/>
      <c r="AK149" s="102"/>
      <c r="AM149" s="103"/>
      <c r="AN149" s="104"/>
      <c r="AO149" s="104"/>
      <c r="AP149" s="104"/>
      <c r="AQ149" s="104"/>
      <c r="AR149" s="104"/>
      <c r="AS149" s="104"/>
      <c r="AT149" s="104"/>
    </row>
    <row r="150" spans="2:46" ht="18" customHeight="1" x14ac:dyDescent="0.25">
      <c r="B150" s="736"/>
      <c r="C150" s="79"/>
      <c r="D150" s="105" t="s">
        <v>124</v>
      </c>
      <c r="E150" s="85"/>
      <c r="F150" s="106"/>
      <c r="G150" s="106"/>
      <c r="H150" s="106"/>
      <c r="I150" s="106"/>
      <c r="J150" s="106"/>
      <c r="K150" s="106"/>
      <c r="L150" s="106"/>
      <c r="M150" s="79"/>
      <c r="N150" s="79"/>
      <c r="O150" s="105" t="s">
        <v>124</v>
      </c>
      <c r="P150" s="85"/>
      <c r="Q150" s="106"/>
      <c r="R150" s="106"/>
      <c r="S150" s="106"/>
      <c r="T150" s="106"/>
      <c r="U150" s="106"/>
      <c r="V150" s="106"/>
      <c r="W150" s="106"/>
      <c r="Y150" s="736"/>
      <c r="Z150" s="79"/>
      <c r="AA150" s="105" t="s">
        <v>124</v>
      </c>
      <c r="AB150" s="85"/>
      <c r="AC150" s="106"/>
      <c r="AD150" s="106"/>
      <c r="AE150" s="106"/>
      <c r="AF150" s="106"/>
      <c r="AG150" s="106"/>
      <c r="AH150" s="106"/>
      <c r="AI150" s="106"/>
      <c r="AJ150" s="79"/>
      <c r="AK150" s="79"/>
      <c r="AL150" s="105" t="s">
        <v>124</v>
      </c>
      <c r="AM150" s="85"/>
      <c r="AN150" s="106"/>
      <c r="AO150" s="106"/>
      <c r="AP150" s="106"/>
      <c r="AQ150" s="106"/>
      <c r="AR150" s="106"/>
      <c r="AS150" s="106"/>
      <c r="AT150" s="106"/>
    </row>
    <row r="151" spans="2:46" ht="18" customHeight="1" x14ac:dyDescent="0.25">
      <c r="B151" s="736"/>
      <c r="C151" s="100">
        <f>IF(D145&lt;&gt;"",'GROUPE A'!$K$21,"")</f>
        <v>6</v>
      </c>
      <c r="D151" s="85"/>
      <c r="E151" s="101"/>
      <c r="F151" s="700" t="s">
        <v>2</v>
      </c>
      <c r="G151" s="700"/>
      <c r="H151" s="700"/>
      <c r="I151" s="700"/>
      <c r="J151" s="700"/>
      <c r="K151" s="706"/>
      <c r="L151" s="706"/>
      <c r="M151" s="79"/>
      <c r="N151" s="100">
        <f>IF(O145&lt;&gt;"",'GROUPE A'!$K$22,"")</f>
        <v>7</v>
      </c>
      <c r="O151" s="85"/>
      <c r="P151" s="101"/>
      <c r="Q151" s="700" t="s">
        <v>2</v>
      </c>
      <c r="R151" s="700"/>
      <c r="S151" s="700"/>
      <c r="T151" s="700"/>
      <c r="U151" s="700"/>
      <c r="V151" s="706"/>
      <c r="W151" s="706"/>
      <c r="Y151" s="736"/>
      <c r="Z151" s="100">
        <f>IF(AA145&lt;&gt;"",'GROUPE B'!$K$21,"")</f>
        <v>12</v>
      </c>
      <c r="AA151" s="85"/>
      <c r="AB151" s="101"/>
      <c r="AC151" s="700" t="s">
        <v>2</v>
      </c>
      <c r="AD151" s="700"/>
      <c r="AE151" s="700"/>
      <c r="AF151" s="700"/>
      <c r="AG151" s="700"/>
      <c r="AH151" s="706"/>
      <c r="AI151" s="706"/>
      <c r="AJ151" s="79"/>
      <c r="AK151" s="100">
        <f>IF(AL145&lt;&gt;"",'GROUPE B'!$K$22,"")</f>
        <v>15</v>
      </c>
      <c r="AL151" s="85"/>
      <c r="AM151" s="101"/>
      <c r="AN151" s="700" t="s">
        <v>2</v>
      </c>
      <c r="AO151" s="700"/>
      <c r="AP151" s="700"/>
      <c r="AQ151" s="700"/>
      <c r="AR151" s="700"/>
      <c r="AS151" s="706"/>
      <c r="AT151" s="706"/>
    </row>
    <row r="152" spans="2:46" ht="30" customHeight="1" x14ac:dyDescent="0.25">
      <c r="B152" s="736"/>
      <c r="C152" s="711" t="str">
        <f>IF(C151&lt;&gt;"",VLOOKUP(C151,Liste!$C$17:$I$24,3,FALSE),"")</f>
        <v>PIERROT Tristan</v>
      </c>
      <c r="D152" s="712"/>
      <c r="E152" s="713"/>
      <c r="F152" s="702"/>
      <c r="G152" s="702"/>
      <c r="H152" s="702"/>
      <c r="I152" s="702"/>
      <c r="J152" s="702"/>
      <c r="K152" s="707"/>
      <c r="L152" s="707"/>
      <c r="M152" s="79"/>
      <c r="N152" s="711" t="str">
        <f>IF(N151&lt;&gt;"",VLOOKUP(N151,Liste!$C$17:$I$24,3,FALSE),"")</f>
        <v>FILLOU Marie-Christine</v>
      </c>
      <c r="O152" s="712"/>
      <c r="P152" s="713"/>
      <c r="Q152" s="702"/>
      <c r="R152" s="702"/>
      <c r="S152" s="702"/>
      <c r="T152" s="702"/>
      <c r="U152" s="702"/>
      <c r="V152" s="707"/>
      <c r="W152" s="707"/>
      <c r="Y152" s="736"/>
      <c r="Z152" s="711" t="str">
        <f>IF(Z151&lt;&gt;"",VLOOKUP(Z151,Liste!$C$30:$I$37,3,FALSE),"")</f>
        <v>SIREAU GOSSIAUX Florence</v>
      </c>
      <c r="AA152" s="712"/>
      <c r="AB152" s="713"/>
      <c r="AC152" s="702"/>
      <c r="AD152" s="702"/>
      <c r="AE152" s="702"/>
      <c r="AF152" s="702"/>
      <c r="AG152" s="702"/>
      <c r="AH152" s="707"/>
      <c r="AI152" s="707"/>
      <c r="AJ152" s="79"/>
      <c r="AK152" s="711" t="str">
        <f>IF(AK151&lt;&gt;"",VLOOKUP(AK151,Liste!$C$30:$I$37,3,FALSE),"")</f>
        <v>DUBOIS Gilles</v>
      </c>
      <c r="AL152" s="712"/>
      <c r="AM152" s="713"/>
      <c r="AN152" s="702"/>
      <c r="AO152" s="702"/>
      <c r="AP152" s="702"/>
      <c r="AQ152" s="702"/>
      <c r="AR152" s="702"/>
      <c r="AS152" s="707"/>
      <c r="AT152" s="707"/>
    </row>
    <row r="153" spans="2:46" ht="18" customHeight="1" x14ac:dyDescent="0.25">
      <c r="B153" s="736"/>
      <c r="C153" s="703" t="str">
        <f>IF(C151&lt;&gt;"",VLOOKUP(C151,Liste!$C$17:$I$24,7,FALSE),"")</f>
        <v>TT JOUE LES TOURS</v>
      </c>
      <c r="D153" s="704"/>
      <c r="E153" s="705"/>
      <c r="F153" s="701"/>
      <c r="G153" s="701"/>
      <c r="H153" s="701"/>
      <c r="I153" s="701"/>
      <c r="J153" s="701"/>
      <c r="K153" s="708"/>
      <c r="L153" s="708"/>
      <c r="M153" s="79"/>
      <c r="N153" s="703" t="str">
        <f>IF(N151&lt;&gt;"",VLOOKUP(N151,Liste!$C$17:$I$24,7,FALSE),"")</f>
        <v>SAINT-AVERTIN STT</v>
      </c>
      <c r="O153" s="704"/>
      <c r="P153" s="705"/>
      <c r="Q153" s="701"/>
      <c r="R153" s="701"/>
      <c r="S153" s="701"/>
      <c r="T153" s="701"/>
      <c r="U153" s="701"/>
      <c r="V153" s="708"/>
      <c r="W153" s="708"/>
      <c r="Y153" s="736"/>
      <c r="Z153" s="703" t="str">
        <f>IF(Z151&lt;&gt;"",VLOOKUP(Z151,Liste!$C$30:$I$37,7,FALSE),"")</f>
        <v>A. VOISINS TT</v>
      </c>
      <c r="AA153" s="704"/>
      <c r="AB153" s="705"/>
      <c r="AC153" s="701"/>
      <c r="AD153" s="701"/>
      <c r="AE153" s="701"/>
      <c r="AF153" s="701"/>
      <c r="AG153" s="701"/>
      <c r="AH153" s="708"/>
      <c r="AI153" s="708"/>
      <c r="AJ153" s="79"/>
      <c r="AK153" s="703" t="str">
        <f>IF(AK151&lt;&gt;"",VLOOKUP(AK151,Liste!$C$30:$I$37,7,FALSE),"")</f>
        <v>LE MANS SARTHE TT</v>
      </c>
      <c r="AL153" s="704"/>
      <c r="AM153" s="705"/>
      <c r="AN153" s="701"/>
      <c r="AO153" s="701"/>
      <c r="AP153" s="701"/>
      <c r="AQ153" s="701"/>
      <c r="AR153" s="701"/>
      <c r="AS153" s="708"/>
      <c r="AT153" s="708"/>
    </row>
    <row r="154" spans="2:46" ht="18" customHeight="1" x14ac:dyDescent="0.25">
      <c r="B154" s="736"/>
      <c r="C154" s="102"/>
      <c r="E154" s="103"/>
      <c r="F154" s="104"/>
      <c r="G154" s="104"/>
      <c r="H154" s="104"/>
      <c r="I154" s="104"/>
      <c r="J154" s="104"/>
      <c r="K154" s="104"/>
      <c r="L154" s="104"/>
      <c r="M154" s="79"/>
      <c r="N154" s="102"/>
      <c r="P154" s="103"/>
      <c r="Q154" s="104"/>
      <c r="R154" s="104"/>
      <c r="S154" s="104"/>
      <c r="T154" s="104"/>
      <c r="U154" s="104"/>
      <c r="V154" s="104"/>
      <c r="W154" s="104"/>
      <c r="Y154" s="736"/>
      <c r="Z154" s="102"/>
      <c r="AB154" s="103"/>
      <c r="AC154" s="104"/>
      <c r="AD154" s="104"/>
      <c r="AE154" s="104"/>
      <c r="AF154" s="104"/>
      <c r="AG154" s="104"/>
      <c r="AH154" s="104"/>
      <c r="AI154" s="104"/>
      <c r="AJ154" s="79"/>
      <c r="AK154" s="102"/>
      <c r="AM154" s="103"/>
      <c r="AN154" s="104"/>
      <c r="AO154" s="104"/>
      <c r="AP154" s="104"/>
      <c r="AQ154" s="104"/>
      <c r="AR154" s="104"/>
      <c r="AS154" s="104"/>
      <c r="AT154" s="104"/>
    </row>
    <row r="155" spans="2:46" ht="18" customHeight="1" x14ac:dyDescent="0.25">
      <c r="B155" s="736"/>
      <c r="C155" s="79"/>
      <c r="D155" s="85"/>
      <c r="E155" s="85"/>
      <c r="F155" s="106"/>
      <c r="G155" s="106"/>
      <c r="H155" s="106"/>
      <c r="I155" s="106"/>
      <c r="J155" s="106"/>
      <c r="K155" s="106"/>
      <c r="L155" s="106"/>
      <c r="M155" s="79"/>
      <c r="N155" s="79"/>
      <c r="O155" s="85"/>
      <c r="P155" s="85"/>
      <c r="Q155" s="106"/>
      <c r="R155" s="106"/>
      <c r="S155" s="106"/>
      <c r="T155" s="106"/>
      <c r="U155" s="106"/>
      <c r="V155" s="106"/>
      <c r="W155" s="106"/>
      <c r="Y155" s="736"/>
      <c r="Z155" s="79"/>
      <c r="AA155" s="85"/>
      <c r="AB155" s="85"/>
      <c r="AC155" s="106"/>
      <c r="AD155" s="106"/>
      <c r="AE155" s="106"/>
      <c r="AF155" s="106"/>
      <c r="AG155" s="106"/>
      <c r="AH155" s="106"/>
      <c r="AI155" s="106"/>
      <c r="AJ155" s="79"/>
      <c r="AK155" s="79"/>
      <c r="AL155" s="85"/>
      <c r="AM155" s="85"/>
      <c r="AN155" s="106"/>
      <c r="AO155" s="106"/>
      <c r="AP155" s="106"/>
      <c r="AQ155" s="106"/>
      <c r="AR155" s="106"/>
      <c r="AS155" s="106"/>
      <c r="AT155" s="106"/>
    </row>
    <row r="156" spans="2:46" ht="18" customHeight="1" x14ac:dyDescent="0.25">
      <c r="B156" s="736"/>
      <c r="C156" s="79"/>
      <c r="D156" s="85"/>
      <c r="E156" s="85"/>
      <c r="F156" s="85"/>
      <c r="G156" s="85"/>
      <c r="H156" s="85"/>
      <c r="I156" s="85"/>
      <c r="J156" s="85"/>
      <c r="K156" s="85"/>
      <c r="L156" s="86"/>
      <c r="M156" s="79"/>
      <c r="N156" s="79"/>
      <c r="O156" s="85"/>
      <c r="P156" s="85"/>
      <c r="Q156" s="85"/>
      <c r="R156" s="85"/>
      <c r="S156" s="85"/>
      <c r="T156" s="85"/>
      <c r="U156" s="85"/>
      <c r="V156" s="85"/>
      <c r="W156" s="86"/>
      <c r="Y156" s="736"/>
      <c r="Z156" s="79"/>
      <c r="AA156" s="85"/>
      <c r="AB156" s="85"/>
      <c r="AC156" s="85"/>
      <c r="AD156" s="85"/>
      <c r="AE156" s="85"/>
      <c r="AF156" s="85"/>
      <c r="AG156" s="85"/>
      <c r="AH156" s="85"/>
      <c r="AI156" s="86"/>
      <c r="AJ156" s="79"/>
      <c r="AK156" s="79"/>
      <c r="AL156" s="85"/>
      <c r="AM156" s="85"/>
      <c r="AN156" s="85"/>
      <c r="AO156" s="85"/>
      <c r="AP156" s="85"/>
      <c r="AQ156" s="85"/>
      <c r="AR156" s="85"/>
      <c r="AS156" s="85"/>
      <c r="AT156" s="86"/>
    </row>
    <row r="157" spans="2:46" ht="18" customHeight="1" x14ac:dyDescent="0.25">
      <c r="B157" s="736"/>
      <c r="C157" s="709" t="s">
        <v>151</v>
      </c>
      <c r="D157" s="710"/>
      <c r="E157" s="710"/>
      <c r="F157" s="107" t="s">
        <v>81</v>
      </c>
      <c r="G157" s="107" t="s">
        <v>152</v>
      </c>
      <c r="H157" s="107" t="s">
        <v>153</v>
      </c>
      <c r="I157" s="85"/>
      <c r="J157" s="85"/>
      <c r="K157" s="85"/>
      <c r="L157" s="86"/>
      <c r="M157" s="79"/>
      <c r="N157" s="709" t="s">
        <v>151</v>
      </c>
      <c r="O157" s="710"/>
      <c r="P157" s="710"/>
      <c r="Q157" s="107" t="s">
        <v>81</v>
      </c>
      <c r="R157" s="107" t="s">
        <v>152</v>
      </c>
      <c r="S157" s="107" t="s">
        <v>153</v>
      </c>
      <c r="T157" s="85"/>
      <c r="U157" s="85"/>
      <c r="V157" s="85"/>
      <c r="W157" s="86"/>
      <c r="Y157" s="736"/>
      <c r="Z157" s="709" t="s">
        <v>151</v>
      </c>
      <c r="AA157" s="710"/>
      <c r="AB157" s="710"/>
      <c r="AC157" s="107" t="s">
        <v>81</v>
      </c>
      <c r="AD157" s="107" t="s">
        <v>152</v>
      </c>
      <c r="AE157" s="107" t="s">
        <v>153</v>
      </c>
      <c r="AF157" s="85"/>
      <c r="AG157" s="85"/>
      <c r="AH157" s="85"/>
      <c r="AI157" s="86"/>
      <c r="AJ157" s="79"/>
      <c r="AK157" s="709" t="s">
        <v>151</v>
      </c>
      <c r="AL157" s="710"/>
      <c r="AM157" s="710"/>
      <c r="AN157" s="107" t="s">
        <v>81</v>
      </c>
      <c r="AO157" s="107" t="s">
        <v>152</v>
      </c>
      <c r="AP157" s="107" t="s">
        <v>153</v>
      </c>
      <c r="AQ157" s="85"/>
      <c r="AR157" s="85"/>
      <c r="AS157" s="85"/>
      <c r="AT157" s="86"/>
    </row>
    <row r="158" spans="2:46" ht="18" customHeight="1" x14ac:dyDescent="0.25">
      <c r="B158" s="736"/>
      <c r="C158" s="694" t="str">
        <f>C147</f>
        <v>RUTLER Sébastien</v>
      </c>
      <c r="D158" s="695"/>
      <c r="E158" s="696"/>
      <c r="F158" s="700"/>
      <c r="G158" s="700"/>
      <c r="H158" s="700"/>
      <c r="I158" s="85"/>
      <c r="J158" s="85"/>
      <c r="K158" s="85"/>
      <c r="L158" s="86"/>
      <c r="M158" s="79"/>
      <c r="N158" s="694" t="str">
        <f>N147</f>
        <v>MANIER William</v>
      </c>
      <c r="O158" s="695"/>
      <c r="P158" s="696"/>
      <c r="Q158" s="700"/>
      <c r="R158" s="700"/>
      <c r="S158" s="700"/>
      <c r="T158" s="85"/>
      <c r="U158" s="85"/>
      <c r="V158" s="85"/>
      <c r="W158" s="86"/>
      <c r="Y158" s="736"/>
      <c r="Z158" s="694" t="str">
        <f>Z147</f>
        <v>PAPIRER Alan</v>
      </c>
      <c r="AA158" s="695"/>
      <c r="AB158" s="696"/>
      <c r="AC158" s="700"/>
      <c r="AD158" s="700"/>
      <c r="AE158" s="700"/>
      <c r="AF158" s="85"/>
      <c r="AG158" s="85"/>
      <c r="AH158" s="85"/>
      <c r="AI158" s="86"/>
      <c r="AJ158" s="79"/>
      <c r="AK158" s="694" t="str">
        <f>AK147</f>
        <v>BELTRAND Arnaud</v>
      </c>
      <c r="AL158" s="695"/>
      <c r="AM158" s="696"/>
      <c r="AN158" s="700"/>
      <c r="AO158" s="700"/>
      <c r="AP158" s="700"/>
      <c r="AQ158" s="85"/>
      <c r="AR158" s="85"/>
      <c r="AS158" s="85"/>
      <c r="AT158" s="86"/>
    </row>
    <row r="159" spans="2:46" ht="18" customHeight="1" x14ac:dyDescent="0.25">
      <c r="B159" s="736"/>
      <c r="C159" s="697"/>
      <c r="D159" s="698"/>
      <c r="E159" s="699"/>
      <c r="F159" s="701"/>
      <c r="G159" s="701"/>
      <c r="H159" s="701"/>
      <c r="I159" s="85"/>
      <c r="J159" s="85"/>
      <c r="K159" s="85"/>
      <c r="L159" s="86"/>
      <c r="M159" s="79"/>
      <c r="N159" s="697"/>
      <c r="O159" s="698"/>
      <c r="P159" s="699"/>
      <c r="Q159" s="701"/>
      <c r="R159" s="701"/>
      <c r="S159" s="701"/>
      <c r="T159" s="85"/>
      <c r="U159" s="85"/>
      <c r="V159" s="85"/>
      <c r="W159" s="86"/>
      <c r="Y159" s="736"/>
      <c r="Z159" s="697"/>
      <c r="AA159" s="698"/>
      <c r="AB159" s="699"/>
      <c r="AC159" s="701"/>
      <c r="AD159" s="701"/>
      <c r="AE159" s="701"/>
      <c r="AF159" s="85"/>
      <c r="AG159" s="85"/>
      <c r="AH159" s="85"/>
      <c r="AI159" s="86"/>
      <c r="AJ159" s="79"/>
      <c r="AK159" s="697"/>
      <c r="AL159" s="698"/>
      <c r="AM159" s="699"/>
      <c r="AN159" s="701"/>
      <c r="AO159" s="701"/>
      <c r="AP159" s="701"/>
      <c r="AQ159" s="85"/>
      <c r="AR159" s="85"/>
      <c r="AS159" s="85"/>
      <c r="AT159" s="86"/>
    </row>
    <row r="160" spans="2:46" ht="18" customHeight="1" x14ac:dyDescent="0.25">
      <c r="B160" s="736"/>
      <c r="C160" s="694" t="str">
        <f>C152</f>
        <v>PIERROT Tristan</v>
      </c>
      <c r="D160" s="695"/>
      <c r="E160" s="696"/>
      <c r="F160" s="700"/>
      <c r="G160" s="700"/>
      <c r="H160" s="700"/>
      <c r="I160" s="85"/>
      <c r="J160" s="85"/>
      <c r="K160" s="85"/>
      <c r="L160" s="86"/>
      <c r="M160" s="79"/>
      <c r="N160" s="694" t="str">
        <f>N152</f>
        <v>FILLOU Marie-Christine</v>
      </c>
      <c r="O160" s="695"/>
      <c r="P160" s="696"/>
      <c r="Q160" s="700"/>
      <c r="R160" s="700"/>
      <c r="S160" s="700"/>
      <c r="T160" s="85"/>
      <c r="U160" s="85"/>
      <c r="V160" s="85"/>
      <c r="W160" s="86"/>
      <c r="Y160" s="736"/>
      <c r="Z160" s="694" t="str">
        <f>Z152</f>
        <v>SIREAU GOSSIAUX Florence</v>
      </c>
      <c r="AA160" s="695"/>
      <c r="AB160" s="696"/>
      <c r="AC160" s="700"/>
      <c r="AD160" s="700"/>
      <c r="AE160" s="700"/>
      <c r="AF160" s="85"/>
      <c r="AG160" s="85"/>
      <c r="AH160" s="85"/>
      <c r="AI160" s="86"/>
      <c r="AJ160" s="79"/>
      <c r="AK160" s="694" t="str">
        <f>AK152</f>
        <v>DUBOIS Gilles</v>
      </c>
      <c r="AL160" s="695"/>
      <c r="AM160" s="696"/>
      <c r="AN160" s="700"/>
      <c r="AO160" s="700"/>
      <c r="AP160" s="700"/>
      <c r="AQ160" s="85"/>
      <c r="AR160" s="85"/>
      <c r="AS160" s="85"/>
      <c r="AT160" s="86"/>
    </row>
    <row r="161" spans="2:46" ht="18" customHeight="1" x14ac:dyDescent="0.25">
      <c r="B161" s="736"/>
      <c r="C161" s="697"/>
      <c r="D161" s="698"/>
      <c r="E161" s="699"/>
      <c r="F161" s="701"/>
      <c r="G161" s="701"/>
      <c r="H161" s="701"/>
      <c r="I161" s="85"/>
      <c r="J161" s="85"/>
      <c r="K161" s="85"/>
      <c r="L161" s="86"/>
      <c r="M161" s="79"/>
      <c r="N161" s="697"/>
      <c r="O161" s="698"/>
      <c r="P161" s="699"/>
      <c r="Q161" s="701"/>
      <c r="R161" s="701"/>
      <c r="S161" s="701"/>
      <c r="T161" s="85"/>
      <c r="U161" s="85"/>
      <c r="V161" s="85"/>
      <c r="W161" s="86"/>
      <c r="Y161" s="736"/>
      <c r="Z161" s="697"/>
      <c r="AA161" s="698"/>
      <c r="AB161" s="699"/>
      <c r="AC161" s="701"/>
      <c r="AD161" s="701"/>
      <c r="AE161" s="701"/>
      <c r="AF161" s="85"/>
      <c r="AG161" s="85"/>
      <c r="AH161" s="85"/>
      <c r="AI161" s="86"/>
      <c r="AJ161" s="79"/>
      <c r="AK161" s="697"/>
      <c r="AL161" s="698"/>
      <c r="AM161" s="699"/>
      <c r="AN161" s="701"/>
      <c r="AO161" s="701"/>
      <c r="AP161" s="701"/>
      <c r="AQ161" s="85"/>
      <c r="AR161" s="85"/>
      <c r="AS161" s="85"/>
      <c r="AT161" s="86"/>
    </row>
    <row r="162" spans="2:46" ht="18" customHeight="1" x14ac:dyDescent="0.25">
      <c r="B162" s="736"/>
      <c r="C162" s="108" t="s">
        <v>154</v>
      </c>
      <c r="D162" s="85"/>
      <c r="E162" s="85"/>
      <c r="F162" s="85"/>
      <c r="G162" s="85"/>
      <c r="H162" s="85"/>
      <c r="I162" s="85"/>
      <c r="J162" s="85"/>
      <c r="K162" s="85"/>
      <c r="L162" s="86"/>
      <c r="M162" s="79"/>
      <c r="N162" s="108" t="s">
        <v>154</v>
      </c>
      <c r="O162" s="85"/>
      <c r="P162" s="85"/>
      <c r="Q162" s="85"/>
      <c r="R162" s="85"/>
      <c r="S162" s="85"/>
      <c r="T162" s="85"/>
      <c r="U162" s="85"/>
      <c r="V162" s="85"/>
      <c r="W162" s="86"/>
      <c r="Y162" s="736"/>
      <c r="Z162" s="108" t="s">
        <v>154</v>
      </c>
      <c r="AA162" s="85"/>
      <c r="AB162" s="85"/>
      <c r="AC162" s="85"/>
      <c r="AD162" s="85"/>
      <c r="AE162" s="85"/>
      <c r="AF162" s="85"/>
      <c r="AG162" s="85"/>
      <c r="AH162" s="85"/>
      <c r="AI162" s="86"/>
      <c r="AJ162" s="79"/>
      <c r="AK162" s="108" t="s">
        <v>154</v>
      </c>
      <c r="AL162" s="85"/>
      <c r="AM162" s="85"/>
      <c r="AN162" s="85"/>
      <c r="AO162" s="85"/>
      <c r="AP162" s="85"/>
      <c r="AQ162" s="85"/>
      <c r="AR162" s="85"/>
      <c r="AS162" s="85"/>
      <c r="AT162" s="86"/>
    </row>
    <row r="163" spans="2:46" ht="18" customHeight="1" x14ac:dyDescent="0.25">
      <c r="B163" s="736"/>
      <c r="C163" s="79"/>
      <c r="D163" s="85"/>
      <c r="E163" s="85"/>
      <c r="F163" s="85"/>
      <c r="G163" s="85"/>
      <c r="H163" s="85"/>
      <c r="I163" s="85"/>
      <c r="J163" s="85"/>
      <c r="K163" s="85"/>
      <c r="L163" s="86"/>
      <c r="M163" s="79"/>
      <c r="N163" s="79"/>
      <c r="O163" s="85"/>
      <c r="P163" s="85"/>
      <c r="Q163" s="85"/>
      <c r="R163" s="85"/>
      <c r="S163" s="85"/>
      <c r="T163" s="85"/>
      <c r="U163" s="85"/>
      <c r="V163" s="85"/>
      <c r="W163" s="86"/>
      <c r="Y163" s="736"/>
      <c r="Z163" s="79"/>
      <c r="AA163" s="85"/>
      <c r="AB163" s="85"/>
      <c r="AC163" s="85"/>
      <c r="AD163" s="85"/>
      <c r="AE163" s="85"/>
      <c r="AF163" s="85"/>
      <c r="AG163" s="85"/>
      <c r="AH163" s="85"/>
      <c r="AI163" s="86"/>
      <c r="AJ163" s="79"/>
      <c r="AK163" s="79"/>
      <c r="AL163" s="85"/>
      <c r="AM163" s="85"/>
      <c r="AN163" s="85"/>
      <c r="AO163" s="85"/>
      <c r="AP163" s="85"/>
      <c r="AQ163" s="85"/>
      <c r="AR163" s="85"/>
      <c r="AS163" s="85"/>
      <c r="AT163" s="86"/>
    </row>
    <row r="164" spans="2:46" ht="18" customHeight="1" x14ac:dyDescent="0.25">
      <c r="B164" s="736"/>
      <c r="C164" s="109" t="s">
        <v>155</v>
      </c>
      <c r="D164" s="110"/>
      <c r="E164" s="110"/>
      <c r="F164" s="110"/>
      <c r="G164" s="110"/>
      <c r="H164" s="110"/>
      <c r="I164" s="110"/>
      <c r="J164" s="110"/>
      <c r="K164" s="110"/>
      <c r="L164" s="111"/>
      <c r="M164" s="79"/>
      <c r="N164" s="109" t="s">
        <v>155</v>
      </c>
      <c r="O164" s="110"/>
      <c r="P164" s="110"/>
      <c r="Q164" s="110"/>
      <c r="R164" s="110"/>
      <c r="S164" s="110"/>
      <c r="T164" s="110"/>
      <c r="U164" s="110"/>
      <c r="V164" s="110"/>
      <c r="W164" s="111"/>
      <c r="Y164" s="736"/>
      <c r="Z164" s="109" t="s">
        <v>155</v>
      </c>
      <c r="AA164" s="110"/>
      <c r="AB164" s="110"/>
      <c r="AC164" s="110"/>
      <c r="AD164" s="110"/>
      <c r="AE164" s="110"/>
      <c r="AF164" s="110"/>
      <c r="AG164" s="110"/>
      <c r="AH164" s="110"/>
      <c r="AI164" s="111"/>
      <c r="AJ164" s="79"/>
      <c r="AK164" s="109" t="s">
        <v>155</v>
      </c>
      <c r="AL164" s="110"/>
      <c r="AM164" s="110"/>
      <c r="AN164" s="110"/>
      <c r="AO164" s="110"/>
      <c r="AP164" s="110"/>
      <c r="AQ164" s="110"/>
      <c r="AR164" s="110"/>
      <c r="AS164" s="110"/>
      <c r="AT164" s="111"/>
    </row>
    <row r="165" spans="2:46" ht="18" customHeight="1" x14ac:dyDescent="0.25">
      <c r="B165" s="736"/>
      <c r="Y165" s="736"/>
    </row>
    <row r="166" spans="2:46" ht="18" customHeight="1" x14ac:dyDescent="0.25">
      <c r="B166" s="736"/>
      <c r="Y166" s="736"/>
    </row>
    <row r="167" spans="2:46" ht="18" customHeight="1" x14ac:dyDescent="0.25">
      <c r="B167" s="736"/>
      <c r="C167" s="726" t="str">
        <f>IF(Prépa!$O$10&lt;&gt;0,Prépa!$O$10,"")</f>
        <v>Critérium Fédéral</v>
      </c>
      <c r="D167" s="727"/>
      <c r="E167" s="727"/>
      <c r="F167" s="727"/>
      <c r="G167" s="727"/>
      <c r="H167" s="727"/>
      <c r="I167" s="727"/>
      <c r="J167" s="727"/>
      <c r="K167" s="727"/>
      <c r="L167" s="728"/>
      <c r="M167" s="79"/>
      <c r="N167" s="726" t="str">
        <f>IF(Prépa!$O$10&lt;&gt;0,Prépa!$O$10,"")</f>
        <v>Critérium Fédéral</v>
      </c>
      <c r="O167" s="727"/>
      <c r="P167" s="727"/>
      <c r="Q167" s="727"/>
      <c r="R167" s="727"/>
      <c r="S167" s="727"/>
      <c r="T167" s="727"/>
      <c r="U167" s="727"/>
      <c r="V167" s="727"/>
      <c r="W167" s="728"/>
      <c r="Y167" s="736"/>
      <c r="Z167" s="726" t="str">
        <f>IF(Prépa!$O$10&lt;&gt;0,Prépa!$O$10,"")</f>
        <v>Critérium Fédéral</v>
      </c>
      <c r="AA167" s="727"/>
      <c r="AB167" s="727"/>
      <c r="AC167" s="727"/>
      <c r="AD167" s="727"/>
      <c r="AE167" s="727"/>
      <c r="AF167" s="727"/>
      <c r="AG167" s="727"/>
      <c r="AH167" s="727"/>
      <c r="AI167" s="728"/>
      <c r="AJ167" s="79"/>
      <c r="AK167" s="726" t="str">
        <f>IF(Prépa!$O$10&lt;&gt;0,Prépa!$O$10,"")</f>
        <v>Critérium Fédéral</v>
      </c>
      <c r="AL167" s="727"/>
      <c r="AM167" s="727"/>
      <c r="AN167" s="727"/>
      <c r="AO167" s="727"/>
      <c r="AP167" s="727"/>
      <c r="AQ167" s="727"/>
      <c r="AR167" s="727"/>
      <c r="AS167" s="727"/>
      <c r="AT167" s="728"/>
    </row>
    <row r="168" spans="2:46" ht="18" customHeight="1" x14ac:dyDescent="0.25">
      <c r="B168" s="736"/>
      <c r="C168" s="729" t="str">
        <f>IF(Prépa!$D$14&lt;&gt;0,Prépa!$D$14,"")&amp;IF(Prépa!$K$110&lt;&gt;0," - "&amp;Prépa!$K$110,"")</f>
        <v>TOURS - 10 Fevrier 2018</v>
      </c>
      <c r="D168" s="730"/>
      <c r="E168" s="730"/>
      <c r="F168" s="730"/>
      <c r="G168" s="730"/>
      <c r="H168" s="730"/>
      <c r="I168" s="730"/>
      <c r="J168" s="730"/>
      <c r="K168" s="730"/>
      <c r="L168" s="731"/>
      <c r="M168" s="79"/>
      <c r="N168" s="729" t="str">
        <f>IF(Prépa!$D$14&lt;&gt;0,Prépa!$D$14,"")&amp;IF(Prépa!$K$110&lt;&gt;0," - "&amp;Prépa!$K$110,"")</f>
        <v>TOURS - 10 Fevrier 2018</v>
      </c>
      <c r="O168" s="730"/>
      <c r="P168" s="730"/>
      <c r="Q168" s="730"/>
      <c r="R168" s="730"/>
      <c r="S168" s="730"/>
      <c r="T168" s="730"/>
      <c r="U168" s="730"/>
      <c r="V168" s="730"/>
      <c r="W168" s="731"/>
      <c r="Y168" s="736"/>
      <c r="Z168" s="729" t="str">
        <f>IF(Prépa!$D$14&lt;&gt;0,Prépa!$D$14,"")&amp;IF(Prépa!$K$110&lt;&gt;0," - "&amp;Prépa!$K$110,"")</f>
        <v>TOURS - 10 Fevrier 2018</v>
      </c>
      <c r="AA168" s="730"/>
      <c r="AB168" s="730"/>
      <c r="AC168" s="730"/>
      <c r="AD168" s="730"/>
      <c r="AE168" s="730"/>
      <c r="AF168" s="730"/>
      <c r="AG168" s="730"/>
      <c r="AH168" s="730"/>
      <c r="AI168" s="731"/>
      <c r="AJ168" s="79"/>
      <c r="AK168" s="729" t="str">
        <f>IF(Prépa!$D$14&lt;&gt;0,Prépa!$D$14,"")&amp;IF(Prépa!$K$110&lt;&gt;0," - "&amp;Prépa!$K$110,"")</f>
        <v>TOURS - 10 Fevrier 2018</v>
      </c>
      <c r="AL168" s="730"/>
      <c r="AM168" s="730"/>
      <c r="AN168" s="730"/>
      <c r="AO168" s="730"/>
      <c r="AP168" s="730"/>
      <c r="AQ168" s="730"/>
      <c r="AR168" s="730"/>
      <c r="AS168" s="730"/>
      <c r="AT168" s="731"/>
    </row>
    <row r="169" spans="2:46" ht="18" customHeight="1" x14ac:dyDescent="0.25">
      <c r="B169" s="736"/>
      <c r="C169" s="80"/>
      <c r="D169" s="81"/>
      <c r="E169" s="81"/>
      <c r="F169" s="81"/>
      <c r="G169" s="81"/>
      <c r="H169" s="81"/>
      <c r="I169" s="81"/>
      <c r="J169" s="81"/>
      <c r="K169" s="81"/>
      <c r="L169" s="82"/>
      <c r="M169" s="79"/>
      <c r="N169" s="80"/>
      <c r="O169" s="81"/>
      <c r="P169" s="81"/>
      <c r="Q169" s="81"/>
      <c r="R169" s="81"/>
      <c r="S169" s="81"/>
      <c r="T169" s="81"/>
      <c r="U169" s="81"/>
      <c r="V169" s="81"/>
      <c r="W169" s="82"/>
      <c r="Y169" s="736"/>
      <c r="Z169" s="80"/>
      <c r="AA169" s="81"/>
      <c r="AB169" s="81"/>
      <c r="AC169" s="81"/>
      <c r="AD169" s="81"/>
      <c r="AE169" s="81"/>
      <c r="AF169" s="81"/>
      <c r="AG169" s="81"/>
      <c r="AH169" s="81"/>
      <c r="AI169" s="82"/>
      <c r="AJ169" s="79"/>
      <c r="AK169" s="80"/>
      <c r="AL169" s="81"/>
      <c r="AM169" s="81"/>
      <c r="AN169" s="81"/>
      <c r="AO169" s="81"/>
      <c r="AP169" s="81"/>
      <c r="AQ169" s="81"/>
      <c r="AR169" s="81"/>
      <c r="AS169" s="81"/>
      <c r="AT169" s="82"/>
    </row>
    <row r="170" spans="2:46" ht="18" customHeight="1" x14ac:dyDescent="0.25">
      <c r="B170" s="736"/>
      <c r="C170" s="732" t="str">
        <f>IF(Prépa!$O$72&lt;&gt;"",Prépa!$O$72,"")&amp;IF(Prépa!$O$29&lt;&gt;""," - "&amp;Prépa!$O$29,"")</f>
        <v>OPEN Assis - Nat 2A Nord</v>
      </c>
      <c r="D170" s="733"/>
      <c r="E170" s="733"/>
      <c r="F170" s="733"/>
      <c r="G170" s="733"/>
      <c r="H170" s="733"/>
      <c r="I170" s="733"/>
      <c r="J170" s="733"/>
      <c r="K170" s="733"/>
      <c r="L170" s="734"/>
      <c r="M170" s="79"/>
      <c r="N170" s="732" t="str">
        <f>IF(Prépa!$O$72&lt;&gt;"",Prépa!$O$72,"")&amp;IF(Prépa!$O$29&lt;&gt;""," - "&amp;Prépa!$O$29,"")</f>
        <v>OPEN Assis - Nat 2A Nord</v>
      </c>
      <c r="O170" s="733"/>
      <c r="P170" s="733"/>
      <c r="Q170" s="733"/>
      <c r="R170" s="733"/>
      <c r="S170" s="733"/>
      <c r="T170" s="733"/>
      <c r="U170" s="733"/>
      <c r="V170" s="733"/>
      <c r="W170" s="734"/>
      <c r="Y170" s="736"/>
      <c r="Z170" s="732" t="str">
        <f>IF(Prépa!$O$72&lt;&gt;"",Prépa!$O$72,"")&amp;IF(Prépa!$O$32&lt;&gt;""," - "&amp;Prépa!$O$32,"")</f>
        <v>OPEN Assis - Nat 2B Nord</v>
      </c>
      <c r="AA170" s="733"/>
      <c r="AB170" s="733"/>
      <c r="AC170" s="733"/>
      <c r="AD170" s="733"/>
      <c r="AE170" s="733"/>
      <c r="AF170" s="733"/>
      <c r="AG170" s="733"/>
      <c r="AH170" s="733"/>
      <c r="AI170" s="734"/>
      <c r="AJ170" s="79"/>
      <c r="AK170" s="732" t="str">
        <f>IF(Prépa!$O$72&lt;&gt;"",Prépa!$O$72,"")&amp;IF(Prépa!$O$32&lt;&gt;""," - "&amp;Prépa!$O$32,"")</f>
        <v>OPEN Assis - Nat 2B Nord</v>
      </c>
      <c r="AL170" s="733"/>
      <c r="AM170" s="733"/>
      <c r="AN170" s="733"/>
      <c r="AO170" s="733"/>
      <c r="AP170" s="733"/>
      <c r="AQ170" s="733"/>
      <c r="AR170" s="733"/>
      <c r="AS170" s="733"/>
      <c r="AT170" s="734"/>
    </row>
    <row r="171" spans="2:46" ht="18" customHeight="1" x14ac:dyDescent="0.25">
      <c r="B171" s="736"/>
      <c r="C171" s="83"/>
      <c r="D171" s="84"/>
      <c r="E171" s="84"/>
      <c r="F171" s="84"/>
      <c r="G171" s="85"/>
      <c r="H171" s="85"/>
      <c r="I171" s="85"/>
      <c r="J171" s="85"/>
      <c r="K171" s="85"/>
      <c r="L171" s="86"/>
      <c r="M171" s="79"/>
      <c r="N171" s="83"/>
      <c r="O171" s="84"/>
      <c r="P171" s="84"/>
      <c r="Q171" s="84"/>
      <c r="R171" s="85"/>
      <c r="S171" s="85"/>
      <c r="T171" s="85"/>
      <c r="U171" s="85"/>
      <c r="V171" s="85"/>
      <c r="W171" s="86"/>
      <c r="Y171" s="736"/>
      <c r="Z171" s="83"/>
      <c r="AA171" s="84"/>
      <c r="AB171" s="84"/>
      <c r="AC171" s="84"/>
      <c r="AD171" s="85"/>
      <c r="AE171" s="85"/>
      <c r="AF171" s="85"/>
      <c r="AG171" s="85"/>
      <c r="AH171" s="85"/>
      <c r="AI171" s="86"/>
      <c r="AJ171" s="79"/>
      <c r="AK171" s="83"/>
      <c r="AL171" s="84"/>
      <c r="AM171" s="84"/>
      <c r="AN171" s="84"/>
      <c r="AO171" s="85"/>
      <c r="AP171" s="85"/>
      <c r="AQ171" s="85"/>
      <c r="AR171" s="85"/>
      <c r="AS171" s="85"/>
      <c r="AT171" s="86"/>
    </row>
    <row r="172" spans="2:46" ht="18" customHeight="1" x14ac:dyDescent="0.25">
      <c r="B172" s="736"/>
      <c r="C172" s="87"/>
      <c r="D172" s="88"/>
      <c r="E172" s="89" t="s">
        <v>145</v>
      </c>
      <c r="F172" s="735" t="str">
        <f>IF(Prépa!$W$22&lt;&gt;"",Prépa!$W$22,"")</f>
        <v>11h30</v>
      </c>
      <c r="G172" s="735"/>
      <c r="I172" s="89" t="s">
        <v>146</v>
      </c>
      <c r="J172" s="90">
        <f>IF(Prépa!$X$22&lt;&gt;"",Prépa!$X$22,"")</f>
        <v>4</v>
      </c>
      <c r="K172" s="91"/>
      <c r="L172" s="86"/>
      <c r="M172" s="79"/>
      <c r="N172" s="87"/>
      <c r="O172" s="88"/>
      <c r="P172" s="89" t="s">
        <v>145</v>
      </c>
      <c r="Q172" s="735" t="str">
        <f>IF(Prépa!$W$23&lt;&gt;"",Prépa!$W$23,"")</f>
        <v>11h30</v>
      </c>
      <c r="R172" s="735"/>
      <c r="T172" s="89" t="s">
        <v>146</v>
      </c>
      <c r="U172" s="90">
        <f>IF(Prépa!$X$23&lt;&gt;"",Prépa!$X$23,"")</f>
        <v>1</v>
      </c>
      <c r="V172" s="91"/>
      <c r="W172" s="86"/>
      <c r="Y172" s="736"/>
      <c r="Z172" s="87"/>
      <c r="AA172" s="88"/>
      <c r="AB172" s="89" t="s">
        <v>145</v>
      </c>
      <c r="AC172" s="735" t="str">
        <f>IF(Prépa!$AD$22&lt;&gt;"",Prépa!$AD$22,"")</f>
        <v>11h30</v>
      </c>
      <c r="AD172" s="735"/>
      <c r="AF172" s="89" t="s">
        <v>146</v>
      </c>
      <c r="AG172" s="90">
        <f>IF(Prépa!$AE$22&lt;&gt;"",Prépa!$AE$22,"")</f>
        <v>8</v>
      </c>
      <c r="AH172" s="91"/>
      <c r="AI172" s="86"/>
      <c r="AJ172" s="79"/>
      <c r="AK172" s="87"/>
      <c r="AL172" s="88"/>
      <c r="AM172" s="89" t="s">
        <v>145</v>
      </c>
      <c r="AN172" s="735" t="str">
        <f>IF(Prépa!$AD$23&lt;&gt;"",Prépa!$AD$23,"")</f>
        <v>11h30</v>
      </c>
      <c r="AO172" s="735"/>
      <c r="AQ172" s="89" t="s">
        <v>146</v>
      </c>
      <c r="AR172" s="90">
        <f>IF(Prépa!$AE$23&lt;&gt;"",Prépa!$AE$23,"")</f>
        <v>5</v>
      </c>
      <c r="AS172" s="91"/>
      <c r="AT172" s="86"/>
    </row>
    <row r="173" spans="2:46" ht="18" customHeight="1" x14ac:dyDescent="0.25">
      <c r="B173" s="736"/>
      <c r="C173" s="92"/>
      <c r="D173" s="93"/>
      <c r="E173" s="93"/>
      <c r="F173" s="94"/>
      <c r="G173" s="94"/>
      <c r="H173" s="94"/>
      <c r="I173" s="94"/>
      <c r="J173" s="94"/>
      <c r="K173" s="85"/>
      <c r="L173" s="86"/>
      <c r="M173" s="79"/>
      <c r="N173" s="92"/>
      <c r="O173" s="93"/>
      <c r="P173" s="93"/>
      <c r="Q173" s="94"/>
      <c r="R173" s="94"/>
      <c r="S173" s="94"/>
      <c r="T173" s="94"/>
      <c r="U173" s="94"/>
      <c r="V173" s="85"/>
      <c r="W173" s="86"/>
      <c r="Y173" s="736"/>
      <c r="Z173" s="92"/>
      <c r="AA173" s="93"/>
      <c r="AB173" s="93"/>
      <c r="AC173" s="94"/>
      <c r="AD173" s="94"/>
      <c r="AE173" s="94"/>
      <c r="AF173" s="94"/>
      <c r="AG173" s="94"/>
      <c r="AH173" s="85"/>
      <c r="AI173" s="86"/>
      <c r="AJ173" s="79"/>
      <c r="AK173" s="92"/>
      <c r="AL173" s="93"/>
      <c r="AM173" s="93"/>
      <c r="AN173" s="94"/>
      <c r="AO173" s="94"/>
      <c r="AP173" s="94"/>
      <c r="AQ173" s="94"/>
      <c r="AR173" s="94"/>
      <c r="AS173" s="85"/>
      <c r="AT173" s="86"/>
    </row>
    <row r="174" spans="2:46" ht="18" customHeight="1" x14ac:dyDescent="0.25">
      <c r="B174" s="736"/>
      <c r="C174" s="95" t="s">
        <v>147</v>
      </c>
      <c r="D174" s="93"/>
      <c r="G174" s="94"/>
      <c r="H174" s="94"/>
      <c r="I174" s="94"/>
      <c r="J174" s="94"/>
      <c r="K174" s="85"/>
      <c r="L174" s="86"/>
      <c r="M174" s="79"/>
      <c r="N174" s="95" t="s">
        <v>147</v>
      </c>
      <c r="O174" s="93"/>
      <c r="R174" s="94"/>
      <c r="S174" s="94"/>
      <c r="T174" s="94"/>
      <c r="U174" s="94"/>
      <c r="V174" s="85"/>
      <c r="W174" s="86"/>
      <c r="Y174" s="736"/>
      <c r="Z174" s="95" t="s">
        <v>147</v>
      </c>
      <c r="AA174" s="93"/>
      <c r="AD174" s="94"/>
      <c r="AE174" s="94"/>
      <c r="AF174" s="94"/>
      <c r="AG174" s="94"/>
      <c r="AH174" s="85"/>
      <c r="AI174" s="86"/>
      <c r="AJ174" s="79"/>
      <c r="AK174" s="95" t="s">
        <v>147</v>
      </c>
      <c r="AL174" s="93"/>
      <c r="AO174" s="94"/>
      <c r="AP174" s="94"/>
      <c r="AQ174" s="94"/>
      <c r="AR174" s="94"/>
      <c r="AS174" s="85"/>
      <c r="AT174" s="86"/>
    </row>
    <row r="175" spans="2:46" ht="18" customHeight="1" x14ac:dyDescent="0.25">
      <c r="B175" s="736"/>
      <c r="C175" s="92"/>
      <c r="D175" s="93"/>
      <c r="E175" s="93"/>
      <c r="F175" s="94"/>
      <c r="G175" s="717" t="s">
        <v>304</v>
      </c>
      <c r="H175" s="717"/>
      <c r="I175" s="717"/>
      <c r="J175" s="717"/>
      <c r="K175" s="717"/>
      <c r="L175" s="86"/>
      <c r="M175" s="79"/>
      <c r="N175" s="92"/>
      <c r="O175" s="93"/>
      <c r="P175" s="93"/>
      <c r="Q175" s="94"/>
      <c r="R175" s="717" t="s">
        <v>305</v>
      </c>
      <c r="S175" s="717"/>
      <c r="T175" s="717"/>
      <c r="U175" s="717"/>
      <c r="V175" s="717"/>
      <c r="W175" s="86"/>
      <c r="Y175" s="736"/>
      <c r="Z175" s="92"/>
      <c r="AA175" s="93"/>
      <c r="AB175" s="93"/>
      <c r="AC175" s="94"/>
      <c r="AD175" s="717" t="s">
        <v>304</v>
      </c>
      <c r="AE175" s="717"/>
      <c r="AF175" s="717"/>
      <c r="AG175" s="717"/>
      <c r="AH175" s="717"/>
      <c r="AI175" s="86"/>
      <c r="AJ175" s="79"/>
      <c r="AK175" s="92"/>
      <c r="AL175" s="93"/>
      <c r="AM175" s="93"/>
      <c r="AN175" s="94"/>
      <c r="AO175" s="717" t="s">
        <v>305</v>
      </c>
      <c r="AP175" s="717"/>
      <c r="AQ175" s="717"/>
      <c r="AR175" s="717"/>
      <c r="AS175" s="717"/>
      <c r="AT175" s="86"/>
    </row>
    <row r="176" spans="2:46" ht="18" customHeight="1" x14ac:dyDescent="0.25">
      <c r="B176" s="736"/>
      <c r="C176" s="92"/>
      <c r="D176" s="458"/>
      <c r="E176" s="93"/>
      <c r="F176" s="718" t="s">
        <v>148</v>
      </c>
      <c r="G176" s="719"/>
      <c r="H176" s="719"/>
      <c r="I176" s="719"/>
      <c r="J176" s="719"/>
      <c r="K176" s="719"/>
      <c r="L176" s="720"/>
      <c r="M176" s="79"/>
      <c r="N176" s="92"/>
      <c r="O176" s="458"/>
      <c r="P176" s="93"/>
      <c r="Q176" s="718" t="s">
        <v>148</v>
      </c>
      <c r="R176" s="719"/>
      <c r="S176" s="719"/>
      <c r="T176" s="719"/>
      <c r="U176" s="719"/>
      <c r="V176" s="719"/>
      <c r="W176" s="720"/>
      <c r="Y176" s="736"/>
      <c r="Z176" s="92"/>
      <c r="AA176" s="458"/>
      <c r="AB176" s="93"/>
      <c r="AC176" s="718" t="s">
        <v>148</v>
      </c>
      <c r="AD176" s="719"/>
      <c r="AE176" s="719"/>
      <c r="AF176" s="719"/>
      <c r="AG176" s="719"/>
      <c r="AH176" s="719"/>
      <c r="AI176" s="720"/>
      <c r="AJ176" s="79"/>
      <c r="AK176" s="92"/>
      <c r="AL176" s="458"/>
      <c r="AM176" s="93"/>
      <c r="AN176" s="718" t="s">
        <v>148</v>
      </c>
      <c r="AO176" s="719"/>
      <c r="AP176" s="719"/>
      <c r="AQ176" s="719"/>
      <c r="AR176" s="719"/>
      <c r="AS176" s="719"/>
      <c r="AT176" s="720"/>
    </row>
    <row r="177" spans="2:46" ht="18" customHeight="1" x14ac:dyDescent="0.25">
      <c r="B177" s="736"/>
      <c r="C177" s="721" t="s">
        <v>149</v>
      </c>
      <c r="D177" s="722"/>
      <c r="E177" s="722"/>
      <c r="F177" s="98">
        <v>1</v>
      </c>
      <c r="G177" s="98">
        <v>2</v>
      </c>
      <c r="H177" s="98">
        <v>3</v>
      </c>
      <c r="I177" s="98">
        <v>4</v>
      </c>
      <c r="J177" s="98">
        <v>5</v>
      </c>
      <c r="K177" s="98">
        <v>6</v>
      </c>
      <c r="L177" s="98">
        <v>7</v>
      </c>
      <c r="M177" s="79"/>
      <c r="N177" s="721" t="s">
        <v>149</v>
      </c>
      <c r="O177" s="722"/>
      <c r="P177" s="722"/>
      <c r="Q177" s="98">
        <v>1</v>
      </c>
      <c r="R177" s="98">
        <v>2</v>
      </c>
      <c r="S177" s="98">
        <v>3</v>
      </c>
      <c r="T177" s="98">
        <v>4</v>
      </c>
      <c r="U177" s="98">
        <v>5</v>
      </c>
      <c r="V177" s="98">
        <v>6</v>
      </c>
      <c r="W177" s="98">
        <v>7</v>
      </c>
      <c r="Y177" s="736"/>
      <c r="Z177" s="721" t="s">
        <v>149</v>
      </c>
      <c r="AA177" s="722"/>
      <c r="AB177" s="722"/>
      <c r="AC177" s="98">
        <v>1</v>
      </c>
      <c r="AD177" s="98">
        <v>2</v>
      </c>
      <c r="AE177" s="98">
        <v>3</v>
      </c>
      <c r="AF177" s="98">
        <v>4</v>
      </c>
      <c r="AG177" s="98">
        <v>5</v>
      </c>
      <c r="AH177" s="98">
        <v>6</v>
      </c>
      <c r="AI177" s="98">
        <v>7</v>
      </c>
      <c r="AJ177" s="79"/>
      <c r="AK177" s="721" t="s">
        <v>149</v>
      </c>
      <c r="AL177" s="722"/>
      <c r="AM177" s="722"/>
      <c r="AN177" s="98">
        <v>1</v>
      </c>
      <c r="AO177" s="98">
        <v>2</v>
      </c>
      <c r="AP177" s="98">
        <v>3</v>
      </c>
      <c r="AQ177" s="98">
        <v>4</v>
      </c>
      <c r="AR177" s="98">
        <v>5</v>
      </c>
      <c r="AS177" s="98">
        <v>6</v>
      </c>
      <c r="AT177" s="98">
        <v>7</v>
      </c>
    </row>
    <row r="178" spans="2:46" ht="18" customHeight="1" x14ac:dyDescent="0.25">
      <c r="B178" s="736"/>
      <c r="C178" s="96"/>
      <c r="D178" s="99" t="str">
        <f>IF(AND('GROUPE A'!$C$37&lt;&gt;"",'GROUPE A'!$E$37&lt;&gt;""),'GROUPE A'!$C$37&amp;" - "&amp;'GROUPE A'!$E$37,"")</f>
        <v>4 - 8</v>
      </c>
      <c r="E178" s="97"/>
      <c r="F178" s="723" t="s">
        <v>150</v>
      </c>
      <c r="G178" s="724"/>
      <c r="H178" s="724"/>
      <c r="I178" s="724"/>
      <c r="J178" s="724"/>
      <c r="K178" s="724"/>
      <c r="L178" s="725"/>
      <c r="M178" s="79"/>
      <c r="N178" s="96"/>
      <c r="O178" s="99" t="str">
        <f>IF(AND('GROUPE A'!$C$38&lt;&gt;"",'GROUPE A'!$E$38&lt;&gt;""),'GROUPE A'!$C$38&amp;" - "&amp;'GROUPE A'!$E$38,"")</f>
        <v>2 - 3</v>
      </c>
      <c r="P178" s="97"/>
      <c r="Q178" s="723" t="s">
        <v>150</v>
      </c>
      <c r="R178" s="724"/>
      <c r="S178" s="724"/>
      <c r="T178" s="724"/>
      <c r="U178" s="724"/>
      <c r="V178" s="724"/>
      <c r="W178" s="725"/>
      <c r="Y178" s="736"/>
      <c r="Z178" s="96"/>
      <c r="AA178" s="99" t="str">
        <f>IF(AND('GROUPE B'!$C$37&lt;&gt;"",'GROUPE B'!$E$37&lt;&gt;""),'GROUPE B'!$C$37&amp;" - "&amp;'GROUPE B'!$E$37,"")</f>
        <v>4 - 8</v>
      </c>
      <c r="AB178" s="97"/>
      <c r="AC178" s="723" t="s">
        <v>150</v>
      </c>
      <c r="AD178" s="724"/>
      <c r="AE178" s="724"/>
      <c r="AF178" s="724"/>
      <c r="AG178" s="724"/>
      <c r="AH178" s="724"/>
      <c r="AI178" s="725"/>
      <c r="AJ178" s="79"/>
      <c r="AK178" s="96"/>
      <c r="AL178" s="99" t="str">
        <f>IF(AND('GROUPE B'!$C$38&lt;&gt;"",'GROUPE B'!$E$38&lt;&gt;""),'GROUPE B'!$C$38&amp;" - "&amp;'GROUPE B'!$E$38,"")</f>
        <v>2 - 3</v>
      </c>
      <c r="AM178" s="97"/>
      <c r="AN178" s="723" t="s">
        <v>150</v>
      </c>
      <c r="AO178" s="724"/>
      <c r="AP178" s="724"/>
      <c r="AQ178" s="724"/>
      <c r="AR178" s="724"/>
      <c r="AS178" s="724"/>
      <c r="AT178" s="725"/>
    </row>
    <row r="179" spans="2:46" ht="18" customHeight="1" x14ac:dyDescent="0.25">
      <c r="B179" s="736"/>
      <c r="C179" s="100">
        <f>IF(D178&lt;&gt;"",'GROUPE A'!$K$19,"")</f>
        <v>4</v>
      </c>
      <c r="D179" s="85"/>
      <c r="E179" s="101"/>
      <c r="F179" s="700"/>
      <c r="G179" s="700"/>
      <c r="H179" s="700"/>
      <c r="I179" s="700"/>
      <c r="J179" s="700"/>
      <c r="K179" s="714"/>
      <c r="L179" s="706"/>
      <c r="M179" s="79"/>
      <c r="N179" s="100">
        <f>IF(O178&lt;&gt;"",'GROUPE A'!$K$17,"")</f>
        <v>2</v>
      </c>
      <c r="O179" s="85"/>
      <c r="P179" s="101"/>
      <c r="Q179" s="700"/>
      <c r="R179" s="700"/>
      <c r="S179" s="700"/>
      <c r="T179" s="700"/>
      <c r="U179" s="700"/>
      <c r="V179" s="714"/>
      <c r="W179" s="706"/>
      <c r="Y179" s="736"/>
      <c r="Z179" s="100">
        <f>IF(AA178&lt;&gt;"",'GROUPE B'!$K$19,"")</f>
        <v>13</v>
      </c>
      <c r="AA179" s="85"/>
      <c r="AB179" s="101"/>
      <c r="AC179" s="700"/>
      <c r="AD179" s="700"/>
      <c r="AE179" s="700"/>
      <c r="AF179" s="700"/>
      <c r="AG179" s="700"/>
      <c r="AH179" s="714"/>
      <c r="AI179" s="706"/>
      <c r="AJ179" s="79"/>
      <c r="AK179" s="100">
        <f>IF(AL178&lt;&gt;"",'GROUPE B'!$K$17,"")</f>
        <v>16</v>
      </c>
      <c r="AL179" s="85"/>
      <c r="AM179" s="101"/>
      <c r="AN179" s="700"/>
      <c r="AO179" s="700"/>
      <c r="AP179" s="700"/>
      <c r="AQ179" s="700"/>
      <c r="AR179" s="700"/>
      <c r="AS179" s="714"/>
      <c r="AT179" s="706"/>
    </row>
    <row r="180" spans="2:46" ht="30" customHeight="1" x14ac:dyDescent="0.25">
      <c r="B180" s="736"/>
      <c r="C180" s="711" t="str">
        <f>IF(C179&lt;&gt;"",VLOOKUP(C179,Liste!$C$17:$I$24,3,FALSE),"")</f>
        <v>DEFRENEIX Samuel</v>
      </c>
      <c r="D180" s="712"/>
      <c r="E180" s="713"/>
      <c r="F180" s="702"/>
      <c r="G180" s="702"/>
      <c r="H180" s="702"/>
      <c r="I180" s="702"/>
      <c r="J180" s="702"/>
      <c r="K180" s="715"/>
      <c r="L180" s="707"/>
      <c r="M180" s="79"/>
      <c r="N180" s="711" t="str">
        <f>IF(N179&lt;&gt;"",VLOOKUP(N179,Liste!$C$17:$I$24,3,FALSE),"")</f>
        <v>LE MOAL Bruno</v>
      </c>
      <c r="O180" s="712"/>
      <c r="P180" s="713"/>
      <c r="Q180" s="702"/>
      <c r="R180" s="702"/>
      <c r="S180" s="702"/>
      <c r="T180" s="702"/>
      <c r="U180" s="702"/>
      <c r="V180" s="715"/>
      <c r="W180" s="707"/>
      <c r="Y180" s="736"/>
      <c r="Z180" s="711" t="str">
        <f>IF(Z179&lt;&gt;"",VLOOKUP(Z179,Liste!$C$30:$I$37,3,FALSE),"")</f>
        <v>KERGOSIEN Arnaud</v>
      </c>
      <c r="AA180" s="712"/>
      <c r="AB180" s="713"/>
      <c r="AC180" s="702"/>
      <c r="AD180" s="702"/>
      <c r="AE180" s="702"/>
      <c r="AF180" s="702"/>
      <c r="AG180" s="702"/>
      <c r="AH180" s="715"/>
      <c r="AI180" s="707"/>
      <c r="AJ180" s="79"/>
      <c r="AK180" s="711" t="str">
        <f>IF(AK179&lt;&gt;"",VLOOKUP(AK179,Liste!$C$30:$I$37,3,FALSE),"")</f>
        <v>HENOUX Frédéric</v>
      </c>
      <c r="AL180" s="712"/>
      <c r="AM180" s="713"/>
      <c r="AN180" s="702"/>
      <c r="AO180" s="702"/>
      <c r="AP180" s="702"/>
      <c r="AQ180" s="702"/>
      <c r="AR180" s="702"/>
      <c r="AS180" s="715"/>
      <c r="AT180" s="707"/>
    </row>
    <row r="181" spans="2:46" ht="18" customHeight="1" x14ac:dyDescent="0.25">
      <c r="B181" s="736"/>
      <c r="C181" s="703" t="str">
        <f>IF(C179&lt;&gt;"",VLOOKUP(C179,Liste!$C$17:$I$24,7,FALSE),"")</f>
        <v>CTT DEOLS</v>
      </c>
      <c r="D181" s="704"/>
      <c r="E181" s="705"/>
      <c r="F181" s="701"/>
      <c r="G181" s="701"/>
      <c r="H181" s="701"/>
      <c r="I181" s="701"/>
      <c r="J181" s="701"/>
      <c r="K181" s="716"/>
      <c r="L181" s="708"/>
      <c r="M181" s="79"/>
      <c r="N181" s="703" t="str">
        <f>IF(N179&lt;&gt;"",VLOOKUP(N179,Liste!$C$17:$I$24,7,FALSE),"")</f>
        <v>F.O.L.C.L.O.</v>
      </c>
      <c r="O181" s="704"/>
      <c r="P181" s="705"/>
      <c r="Q181" s="701"/>
      <c r="R181" s="701"/>
      <c r="S181" s="701"/>
      <c r="T181" s="701"/>
      <c r="U181" s="701"/>
      <c r="V181" s="716"/>
      <c r="W181" s="708"/>
      <c r="Y181" s="736"/>
      <c r="Z181" s="703" t="str">
        <f>IF(Z179&lt;&gt;"",VLOOKUP(Z179,Liste!$C$30:$I$37,7,FALSE),"")</f>
        <v>F.O.L.C.L.O.</v>
      </c>
      <c r="AA181" s="704"/>
      <c r="AB181" s="705"/>
      <c r="AC181" s="701"/>
      <c r="AD181" s="701"/>
      <c r="AE181" s="701"/>
      <c r="AF181" s="701"/>
      <c r="AG181" s="701"/>
      <c r="AH181" s="716"/>
      <c r="AI181" s="708"/>
      <c r="AJ181" s="79"/>
      <c r="AK181" s="703" t="str">
        <f>IF(AK179&lt;&gt;"",VLOOKUP(AK179,Liste!$C$30:$I$37,7,FALSE),"")</f>
        <v>CTT CHATEAU THIERRY</v>
      </c>
      <c r="AL181" s="704"/>
      <c r="AM181" s="705"/>
      <c r="AN181" s="701"/>
      <c r="AO181" s="701"/>
      <c r="AP181" s="701"/>
      <c r="AQ181" s="701"/>
      <c r="AR181" s="701"/>
      <c r="AS181" s="716"/>
      <c r="AT181" s="708"/>
    </row>
    <row r="182" spans="2:46" ht="18" customHeight="1" x14ac:dyDescent="0.25">
      <c r="B182" s="736"/>
      <c r="C182" s="102"/>
      <c r="E182" s="103"/>
      <c r="F182" s="104"/>
      <c r="G182" s="104"/>
      <c r="H182" s="104"/>
      <c r="I182" s="104"/>
      <c r="J182" s="104"/>
      <c r="K182" s="104"/>
      <c r="L182" s="104"/>
      <c r="M182" s="79"/>
      <c r="N182" s="102"/>
      <c r="P182" s="103"/>
      <c r="Q182" s="104"/>
      <c r="R182" s="104"/>
      <c r="S182" s="104"/>
      <c r="T182" s="104"/>
      <c r="U182" s="104"/>
      <c r="V182" s="104"/>
      <c r="W182" s="104"/>
      <c r="Y182" s="736"/>
      <c r="Z182" s="102"/>
      <c r="AB182" s="103"/>
      <c r="AC182" s="104"/>
      <c r="AD182" s="104"/>
      <c r="AE182" s="104"/>
      <c r="AF182" s="104"/>
      <c r="AG182" s="104"/>
      <c r="AH182" s="104"/>
      <c r="AI182" s="104"/>
      <c r="AJ182" s="79"/>
      <c r="AK182" s="102"/>
      <c r="AM182" s="103"/>
      <c r="AN182" s="104"/>
      <c r="AO182" s="104"/>
      <c r="AP182" s="104"/>
      <c r="AQ182" s="104"/>
      <c r="AR182" s="104"/>
      <c r="AS182" s="104"/>
      <c r="AT182" s="104"/>
    </row>
    <row r="183" spans="2:46" ht="18" customHeight="1" x14ac:dyDescent="0.25">
      <c r="B183" s="736"/>
      <c r="C183" s="79"/>
      <c r="D183" s="105" t="s">
        <v>124</v>
      </c>
      <c r="E183" s="85"/>
      <c r="F183" s="106"/>
      <c r="G183" s="106"/>
      <c r="H183" s="106"/>
      <c r="I183" s="106"/>
      <c r="J183" s="106"/>
      <c r="K183" s="106"/>
      <c r="L183" s="106"/>
      <c r="M183" s="79"/>
      <c r="N183" s="79"/>
      <c r="O183" s="105" t="s">
        <v>124</v>
      </c>
      <c r="P183" s="85"/>
      <c r="Q183" s="106"/>
      <c r="R183" s="106"/>
      <c r="S183" s="106"/>
      <c r="T183" s="106"/>
      <c r="U183" s="106"/>
      <c r="V183" s="106"/>
      <c r="W183" s="106"/>
      <c r="Y183" s="736"/>
      <c r="Z183" s="79"/>
      <c r="AA183" s="105" t="s">
        <v>124</v>
      </c>
      <c r="AB183" s="85"/>
      <c r="AC183" s="106"/>
      <c r="AD183" s="106"/>
      <c r="AE183" s="106"/>
      <c r="AF183" s="106"/>
      <c r="AG183" s="106"/>
      <c r="AH183" s="106"/>
      <c r="AI183" s="106"/>
      <c r="AJ183" s="79"/>
      <c r="AK183" s="79"/>
      <c r="AL183" s="105" t="s">
        <v>124</v>
      </c>
      <c r="AM183" s="85"/>
      <c r="AN183" s="106"/>
      <c r="AO183" s="106"/>
      <c r="AP183" s="106"/>
      <c r="AQ183" s="106"/>
      <c r="AR183" s="106"/>
      <c r="AS183" s="106"/>
      <c r="AT183" s="106"/>
    </row>
    <row r="184" spans="2:46" ht="18" customHeight="1" x14ac:dyDescent="0.25">
      <c r="B184" s="736"/>
      <c r="C184" s="100">
        <f>IF(D178&lt;&gt;"",'GROUPE A'!$K$23,"")</f>
        <v>8</v>
      </c>
      <c r="D184" s="85"/>
      <c r="E184" s="101"/>
      <c r="F184" s="700" t="s">
        <v>2</v>
      </c>
      <c r="G184" s="700"/>
      <c r="H184" s="700"/>
      <c r="I184" s="700"/>
      <c r="J184" s="700"/>
      <c r="K184" s="706"/>
      <c r="L184" s="706"/>
      <c r="M184" s="79"/>
      <c r="N184" s="100">
        <f>IF(O178&lt;&gt;"",'GROUPE A'!$K$18,"")</f>
        <v>3</v>
      </c>
      <c r="O184" s="85"/>
      <c r="P184" s="101"/>
      <c r="Q184" s="700" t="s">
        <v>2</v>
      </c>
      <c r="R184" s="700"/>
      <c r="S184" s="700"/>
      <c r="T184" s="700"/>
      <c r="U184" s="700"/>
      <c r="V184" s="706"/>
      <c r="W184" s="706"/>
      <c r="Y184" s="736"/>
      <c r="Z184" s="100">
        <f>IF(AA178&lt;&gt;"",'GROUPE B'!$K$23,"")</f>
        <v>10</v>
      </c>
      <c r="AA184" s="85"/>
      <c r="AB184" s="101"/>
      <c r="AC184" s="700" t="s">
        <v>2</v>
      </c>
      <c r="AD184" s="700"/>
      <c r="AE184" s="700"/>
      <c r="AF184" s="700"/>
      <c r="AG184" s="700"/>
      <c r="AH184" s="706"/>
      <c r="AI184" s="706"/>
      <c r="AJ184" s="79"/>
      <c r="AK184" s="100">
        <f>IF(AL178&lt;&gt;"",'GROUPE B'!$K$18,"")</f>
        <v>11</v>
      </c>
      <c r="AL184" s="85"/>
      <c r="AM184" s="101"/>
      <c r="AN184" s="700" t="s">
        <v>2</v>
      </c>
      <c r="AO184" s="700"/>
      <c r="AP184" s="700"/>
      <c r="AQ184" s="700"/>
      <c r="AR184" s="700"/>
      <c r="AS184" s="706"/>
      <c r="AT184" s="706"/>
    </row>
    <row r="185" spans="2:46" ht="30" customHeight="1" x14ac:dyDescent="0.25">
      <c r="B185" s="736"/>
      <c r="C185" s="711" t="str">
        <f>IF(C184&lt;&gt;"",VLOOKUP(C184,Liste!$C$17:$I$24,3,FALSE),"")</f>
        <v>GOLLNISCH Laurent</v>
      </c>
      <c r="D185" s="712"/>
      <c r="E185" s="713"/>
      <c r="F185" s="702"/>
      <c r="G185" s="702"/>
      <c r="H185" s="702"/>
      <c r="I185" s="702"/>
      <c r="J185" s="702"/>
      <c r="K185" s="707"/>
      <c r="L185" s="707"/>
      <c r="M185" s="79"/>
      <c r="N185" s="711" t="str">
        <f>IF(N184&lt;&gt;"",VLOOKUP(N184,Liste!$C$17:$I$24,3,FALSE),"")</f>
        <v>PLET Victorien</v>
      </c>
      <c r="O185" s="712"/>
      <c r="P185" s="713"/>
      <c r="Q185" s="702"/>
      <c r="R185" s="702"/>
      <c r="S185" s="702"/>
      <c r="T185" s="702"/>
      <c r="U185" s="702"/>
      <c r="V185" s="707"/>
      <c r="W185" s="707"/>
      <c r="Y185" s="736"/>
      <c r="Z185" s="711" t="str">
        <f>IF(Z184&lt;&gt;"",VLOOKUP(Z184,Liste!$C$30:$I$37,3,FALSE),"")</f>
        <v>HASLE Stéphane</v>
      </c>
      <c r="AA185" s="712"/>
      <c r="AB185" s="713"/>
      <c r="AC185" s="702"/>
      <c r="AD185" s="702"/>
      <c r="AE185" s="702"/>
      <c r="AF185" s="702"/>
      <c r="AG185" s="702"/>
      <c r="AH185" s="707"/>
      <c r="AI185" s="707"/>
      <c r="AJ185" s="79"/>
      <c r="AK185" s="711" t="str">
        <f>IF(AK184&lt;&gt;"",VLOOKUP(AK184,Liste!$C$30:$I$37,3,FALSE),"")</f>
        <v>ADJAL Yorick</v>
      </c>
      <c r="AL185" s="712"/>
      <c r="AM185" s="713"/>
      <c r="AN185" s="702"/>
      <c r="AO185" s="702"/>
      <c r="AP185" s="702"/>
      <c r="AQ185" s="702"/>
      <c r="AR185" s="702"/>
      <c r="AS185" s="707"/>
      <c r="AT185" s="707"/>
    </row>
    <row r="186" spans="2:46" ht="18" customHeight="1" x14ac:dyDescent="0.25">
      <c r="B186" s="736"/>
      <c r="C186" s="703" t="str">
        <f>IF(C184&lt;&gt;"",VLOOKUP(C184,Liste!$C$17:$I$24,7,FALSE),"")</f>
        <v>MOULINS LES METZ HANDISPORT</v>
      </c>
      <c r="D186" s="704"/>
      <c r="E186" s="705"/>
      <c r="F186" s="701"/>
      <c r="G186" s="701"/>
      <c r="H186" s="701"/>
      <c r="I186" s="701"/>
      <c r="J186" s="701"/>
      <c r="K186" s="708"/>
      <c r="L186" s="708"/>
      <c r="M186" s="79"/>
      <c r="N186" s="703" t="str">
        <f>IF(N184&lt;&gt;"",VLOOKUP(N184,Liste!$C$17:$I$24,7,FALSE),"")</f>
        <v>US SAINT BERTHEVIN/SAINT LOUP</v>
      </c>
      <c r="O186" s="704"/>
      <c r="P186" s="705"/>
      <c r="Q186" s="701"/>
      <c r="R186" s="701"/>
      <c r="S186" s="701"/>
      <c r="T186" s="701"/>
      <c r="U186" s="701"/>
      <c r="V186" s="708"/>
      <c r="W186" s="708"/>
      <c r="Y186" s="736"/>
      <c r="Z186" s="703" t="str">
        <f>IF(Z184&lt;&gt;"",VLOOKUP(Z184,Liste!$C$30:$I$37,7,FALSE),"")</f>
        <v>THORIGNE-FOUILLARD TT</v>
      </c>
      <c r="AA186" s="704"/>
      <c r="AB186" s="705"/>
      <c r="AC186" s="701"/>
      <c r="AD186" s="701"/>
      <c r="AE186" s="701"/>
      <c r="AF186" s="701"/>
      <c r="AG186" s="701"/>
      <c r="AH186" s="708"/>
      <c r="AI186" s="708"/>
      <c r="AJ186" s="79"/>
      <c r="AK186" s="703" t="str">
        <f>IF(AK184&lt;&gt;"",VLOOKUP(AK184,Liste!$C$30:$I$37,7,FALSE),"")</f>
        <v>A. VOISINS TT</v>
      </c>
      <c r="AL186" s="704"/>
      <c r="AM186" s="705"/>
      <c r="AN186" s="701"/>
      <c r="AO186" s="701"/>
      <c r="AP186" s="701"/>
      <c r="AQ186" s="701"/>
      <c r="AR186" s="701"/>
      <c r="AS186" s="708"/>
      <c r="AT186" s="708"/>
    </row>
    <row r="187" spans="2:46" ht="18" customHeight="1" x14ac:dyDescent="0.25">
      <c r="B187" s="736"/>
      <c r="C187" s="102"/>
      <c r="E187" s="103"/>
      <c r="F187" s="104"/>
      <c r="G187" s="104"/>
      <c r="H187" s="104"/>
      <c r="I187" s="104"/>
      <c r="J187" s="104"/>
      <c r="K187" s="104"/>
      <c r="L187" s="104"/>
      <c r="M187" s="79"/>
      <c r="N187" s="102"/>
      <c r="P187" s="103"/>
      <c r="Q187" s="104"/>
      <c r="R187" s="104"/>
      <c r="S187" s="104"/>
      <c r="T187" s="104"/>
      <c r="U187" s="104"/>
      <c r="V187" s="104"/>
      <c r="W187" s="104"/>
      <c r="Y187" s="736"/>
      <c r="Z187" s="102"/>
      <c r="AB187" s="103"/>
      <c r="AC187" s="104"/>
      <c r="AD187" s="104"/>
      <c r="AE187" s="104"/>
      <c r="AF187" s="104"/>
      <c r="AG187" s="104"/>
      <c r="AH187" s="104"/>
      <c r="AI187" s="104"/>
      <c r="AJ187" s="79"/>
      <c r="AK187" s="102"/>
      <c r="AM187" s="103"/>
      <c r="AN187" s="104"/>
      <c r="AO187" s="104"/>
      <c r="AP187" s="104"/>
      <c r="AQ187" s="104"/>
      <c r="AR187" s="104"/>
      <c r="AS187" s="104"/>
      <c r="AT187" s="104"/>
    </row>
    <row r="188" spans="2:46" ht="18" customHeight="1" x14ac:dyDescent="0.25">
      <c r="B188" s="736"/>
      <c r="C188" s="79"/>
      <c r="D188" s="85"/>
      <c r="E188" s="85"/>
      <c r="F188" s="106"/>
      <c r="G188" s="106"/>
      <c r="H188" s="106"/>
      <c r="I188" s="106"/>
      <c r="J188" s="106"/>
      <c r="K188" s="106"/>
      <c r="L188" s="106"/>
      <c r="M188" s="79"/>
      <c r="N188" s="79"/>
      <c r="O188" s="85"/>
      <c r="P188" s="85"/>
      <c r="Q188" s="106"/>
      <c r="R188" s="106"/>
      <c r="S188" s="106"/>
      <c r="T188" s="106"/>
      <c r="U188" s="106"/>
      <c r="V188" s="106"/>
      <c r="W188" s="106"/>
      <c r="Y188" s="736"/>
      <c r="Z188" s="79"/>
      <c r="AA188" s="85"/>
      <c r="AB188" s="85"/>
      <c r="AC188" s="106"/>
      <c r="AD188" s="106"/>
      <c r="AE188" s="106"/>
      <c r="AF188" s="106"/>
      <c r="AG188" s="106"/>
      <c r="AH188" s="106"/>
      <c r="AI188" s="106"/>
      <c r="AJ188" s="79"/>
      <c r="AK188" s="79"/>
      <c r="AL188" s="85"/>
      <c r="AM188" s="85"/>
      <c r="AN188" s="106"/>
      <c r="AO188" s="106"/>
      <c r="AP188" s="106"/>
      <c r="AQ188" s="106"/>
      <c r="AR188" s="106"/>
      <c r="AS188" s="106"/>
      <c r="AT188" s="106"/>
    </row>
    <row r="189" spans="2:46" ht="18" customHeight="1" x14ac:dyDescent="0.25">
      <c r="B189" s="736"/>
      <c r="C189" s="79"/>
      <c r="D189" s="85"/>
      <c r="E189" s="85"/>
      <c r="F189" s="85"/>
      <c r="G189" s="85"/>
      <c r="H189" s="85"/>
      <c r="I189" s="85"/>
      <c r="J189" s="85"/>
      <c r="K189" s="85"/>
      <c r="L189" s="86"/>
      <c r="M189" s="79"/>
      <c r="N189" s="79"/>
      <c r="O189" s="85"/>
      <c r="P189" s="85"/>
      <c r="Q189" s="85"/>
      <c r="R189" s="85"/>
      <c r="S189" s="85"/>
      <c r="T189" s="85"/>
      <c r="U189" s="85"/>
      <c r="V189" s="85"/>
      <c r="W189" s="86"/>
      <c r="Y189" s="736"/>
      <c r="Z189" s="79"/>
      <c r="AA189" s="85"/>
      <c r="AB189" s="85"/>
      <c r="AC189" s="85"/>
      <c r="AD189" s="85"/>
      <c r="AE189" s="85"/>
      <c r="AF189" s="85"/>
      <c r="AG189" s="85"/>
      <c r="AH189" s="85"/>
      <c r="AI189" s="86"/>
      <c r="AJ189" s="79"/>
      <c r="AK189" s="79"/>
      <c r="AL189" s="85"/>
      <c r="AM189" s="85"/>
      <c r="AN189" s="85"/>
      <c r="AO189" s="85"/>
      <c r="AP189" s="85"/>
      <c r="AQ189" s="85"/>
      <c r="AR189" s="85"/>
      <c r="AS189" s="85"/>
      <c r="AT189" s="86"/>
    </row>
    <row r="190" spans="2:46" ht="18" customHeight="1" x14ac:dyDescent="0.25">
      <c r="B190" s="736"/>
      <c r="C190" s="709" t="s">
        <v>151</v>
      </c>
      <c r="D190" s="710"/>
      <c r="E190" s="710"/>
      <c r="F190" s="107" t="s">
        <v>81</v>
      </c>
      <c r="G190" s="107" t="s">
        <v>152</v>
      </c>
      <c r="H190" s="107" t="s">
        <v>153</v>
      </c>
      <c r="I190" s="85"/>
      <c r="J190" s="85"/>
      <c r="K190" s="85"/>
      <c r="L190" s="86"/>
      <c r="M190" s="79"/>
      <c r="N190" s="709" t="s">
        <v>151</v>
      </c>
      <c r="O190" s="710"/>
      <c r="P190" s="710"/>
      <c r="Q190" s="107" t="s">
        <v>81</v>
      </c>
      <c r="R190" s="107" t="s">
        <v>152</v>
      </c>
      <c r="S190" s="107" t="s">
        <v>153</v>
      </c>
      <c r="T190" s="85"/>
      <c r="U190" s="85"/>
      <c r="V190" s="85"/>
      <c r="W190" s="86"/>
      <c r="Y190" s="736"/>
      <c r="Z190" s="709" t="s">
        <v>151</v>
      </c>
      <c r="AA190" s="710"/>
      <c r="AB190" s="710"/>
      <c r="AC190" s="107" t="s">
        <v>81</v>
      </c>
      <c r="AD190" s="107" t="s">
        <v>152</v>
      </c>
      <c r="AE190" s="107" t="s">
        <v>153</v>
      </c>
      <c r="AF190" s="85"/>
      <c r="AG190" s="85"/>
      <c r="AH190" s="85"/>
      <c r="AI190" s="86"/>
      <c r="AJ190" s="79"/>
      <c r="AK190" s="709" t="s">
        <v>151</v>
      </c>
      <c r="AL190" s="710"/>
      <c r="AM190" s="710"/>
      <c r="AN190" s="107" t="s">
        <v>81</v>
      </c>
      <c r="AO190" s="107" t="s">
        <v>152</v>
      </c>
      <c r="AP190" s="107" t="s">
        <v>153</v>
      </c>
      <c r="AQ190" s="85"/>
      <c r="AR190" s="85"/>
      <c r="AS190" s="85"/>
      <c r="AT190" s="86"/>
    </row>
    <row r="191" spans="2:46" ht="18" customHeight="1" x14ac:dyDescent="0.25">
      <c r="B191" s="736"/>
      <c r="C191" s="694" t="str">
        <f>C180</f>
        <v>DEFRENEIX Samuel</v>
      </c>
      <c r="D191" s="695"/>
      <c r="E191" s="696"/>
      <c r="F191" s="700"/>
      <c r="G191" s="700"/>
      <c r="H191" s="700"/>
      <c r="I191" s="85"/>
      <c r="J191" s="85"/>
      <c r="K191" s="85"/>
      <c r="L191" s="86"/>
      <c r="M191" s="79"/>
      <c r="N191" s="694" t="str">
        <f>N180</f>
        <v>LE MOAL Bruno</v>
      </c>
      <c r="O191" s="695"/>
      <c r="P191" s="696"/>
      <c r="Q191" s="700"/>
      <c r="R191" s="700"/>
      <c r="S191" s="700"/>
      <c r="T191" s="85"/>
      <c r="U191" s="85"/>
      <c r="V191" s="85"/>
      <c r="W191" s="86"/>
      <c r="Y191" s="736"/>
      <c r="Z191" s="694" t="str">
        <f>Z180</f>
        <v>KERGOSIEN Arnaud</v>
      </c>
      <c r="AA191" s="695"/>
      <c r="AB191" s="696"/>
      <c r="AC191" s="700"/>
      <c r="AD191" s="700"/>
      <c r="AE191" s="700"/>
      <c r="AF191" s="85"/>
      <c r="AG191" s="85"/>
      <c r="AH191" s="85"/>
      <c r="AI191" s="86"/>
      <c r="AJ191" s="79"/>
      <c r="AK191" s="694" t="str">
        <f>AK180</f>
        <v>HENOUX Frédéric</v>
      </c>
      <c r="AL191" s="695"/>
      <c r="AM191" s="696"/>
      <c r="AN191" s="700"/>
      <c r="AO191" s="700"/>
      <c r="AP191" s="700"/>
      <c r="AQ191" s="85"/>
      <c r="AR191" s="85"/>
      <c r="AS191" s="85"/>
      <c r="AT191" s="86"/>
    </row>
    <row r="192" spans="2:46" ht="18" customHeight="1" x14ac:dyDescent="0.25">
      <c r="B192" s="736"/>
      <c r="C192" s="697"/>
      <c r="D192" s="698"/>
      <c r="E192" s="699"/>
      <c r="F192" s="701"/>
      <c r="G192" s="701"/>
      <c r="H192" s="701"/>
      <c r="I192" s="85"/>
      <c r="J192" s="85"/>
      <c r="K192" s="85"/>
      <c r="L192" s="86"/>
      <c r="M192" s="79"/>
      <c r="N192" s="697"/>
      <c r="O192" s="698"/>
      <c r="P192" s="699"/>
      <c r="Q192" s="701"/>
      <c r="R192" s="701"/>
      <c r="S192" s="701"/>
      <c r="T192" s="85"/>
      <c r="U192" s="85"/>
      <c r="V192" s="85"/>
      <c r="W192" s="86"/>
      <c r="Y192" s="736"/>
      <c r="Z192" s="697"/>
      <c r="AA192" s="698"/>
      <c r="AB192" s="699"/>
      <c r="AC192" s="701"/>
      <c r="AD192" s="701"/>
      <c r="AE192" s="701"/>
      <c r="AF192" s="85"/>
      <c r="AG192" s="85"/>
      <c r="AH192" s="85"/>
      <c r="AI192" s="86"/>
      <c r="AJ192" s="79"/>
      <c r="AK192" s="697"/>
      <c r="AL192" s="698"/>
      <c r="AM192" s="699"/>
      <c r="AN192" s="701"/>
      <c r="AO192" s="701"/>
      <c r="AP192" s="701"/>
      <c r="AQ192" s="85"/>
      <c r="AR192" s="85"/>
      <c r="AS192" s="85"/>
      <c r="AT192" s="86"/>
    </row>
    <row r="193" spans="2:46" ht="18" customHeight="1" x14ac:dyDescent="0.25">
      <c r="B193" s="736"/>
      <c r="C193" s="694" t="str">
        <f>C185</f>
        <v>GOLLNISCH Laurent</v>
      </c>
      <c r="D193" s="695"/>
      <c r="E193" s="696"/>
      <c r="F193" s="700"/>
      <c r="G193" s="700"/>
      <c r="H193" s="700"/>
      <c r="I193" s="85"/>
      <c r="J193" s="85"/>
      <c r="K193" s="85"/>
      <c r="L193" s="86"/>
      <c r="M193" s="79"/>
      <c r="N193" s="694" t="str">
        <f>N185</f>
        <v>PLET Victorien</v>
      </c>
      <c r="O193" s="695"/>
      <c r="P193" s="696"/>
      <c r="Q193" s="700"/>
      <c r="R193" s="700"/>
      <c r="S193" s="700"/>
      <c r="T193" s="85"/>
      <c r="U193" s="85"/>
      <c r="V193" s="85"/>
      <c r="W193" s="86"/>
      <c r="Y193" s="736"/>
      <c r="Z193" s="694" t="str">
        <f>Z185</f>
        <v>HASLE Stéphane</v>
      </c>
      <c r="AA193" s="695"/>
      <c r="AB193" s="696"/>
      <c r="AC193" s="700"/>
      <c r="AD193" s="700"/>
      <c r="AE193" s="700"/>
      <c r="AF193" s="85"/>
      <c r="AG193" s="85"/>
      <c r="AH193" s="85"/>
      <c r="AI193" s="86"/>
      <c r="AJ193" s="79"/>
      <c r="AK193" s="694" t="str">
        <f>AK185</f>
        <v>ADJAL Yorick</v>
      </c>
      <c r="AL193" s="695"/>
      <c r="AM193" s="696"/>
      <c r="AN193" s="700"/>
      <c r="AO193" s="700"/>
      <c r="AP193" s="700"/>
      <c r="AQ193" s="85"/>
      <c r="AR193" s="85"/>
      <c r="AS193" s="85"/>
      <c r="AT193" s="86"/>
    </row>
    <row r="194" spans="2:46" ht="18" customHeight="1" x14ac:dyDescent="0.25">
      <c r="B194" s="736"/>
      <c r="C194" s="697"/>
      <c r="D194" s="698"/>
      <c r="E194" s="699"/>
      <c r="F194" s="701"/>
      <c r="G194" s="701"/>
      <c r="H194" s="701"/>
      <c r="I194" s="85"/>
      <c r="J194" s="85"/>
      <c r="K194" s="85"/>
      <c r="L194" s="86"/>
      <c r="M194" s="79"/>
      <c r="N194" s="697"/>
      <c r="O194" s="698"/>
      <c r="P194" s="699"/>
      <c r="Q194" s="701"/>
      <c r="R194" s="701"/>
      <c r="S194" s="701"/>
      <c r="T194" s="85"/>
      <c r="U194" s="85"/>
      <c r="V194" s="85"/>
      <c r="W194" s="86"/>
      <c r="Y194" s="736"/>
      <c r="Z194" s="697"/>
      <c r="AA194" s="698"/>
      <c r="AB194" s="699"/>
      <c r="AC194" s="701"/>
      <c r="AD194" s="701"/>
      <c r="AE194" s="701"/>
      <c r="AF194" s="85"/>
      <c r="AG194" s="85"/>
      <c r="AH194" s="85"/>
      <c r="AI194" s="86"/>
      <c r="AJ194" s="79"/>
      <c r="AK194" s="697"/>
      <c r="AL194" s="698"/>
      <c r="AM194" s="699"/>
      <c r="AN194" s="701"/>
      <c r="AO194" s="701"/>
      <c r="AP194" s="701"/>
      <c r="AQ194" s="85"/>
      <c r="AR194" s="85"/>
      <c r="AS194" s="85"/>
      <c r="AT194" s="86"/>
    </row>
    <row r="195" spans="2:46" ht="18" customHeight="1" x14ac:dyDescent="0.25">
      <c r="B195" s="736"/>
      <c r="C195" s="108" t="s">
        <v>154</v>
      </c>
      <c r="D195" s="85"/>
      <c r="E195" s="85"/>
      <c r="F195" s="85"/>
      <c r="G195" s="85"/>
      <c r="H195" s="85"/>
      <c r="I195" s="85"/>
      <c r="J195" s="85"/>
      <c r="K195" s="85"/>
      <c r="L195" s="86"/>
      <c r="M195" s="79"/>
      <c r="N195" s="108" t="s">
        <v>154</v>
      </c>
      <c r="O195" s="85"/>
      <c r="P195" s="85"/>
      <c r="Q195" s="85"/>
      <c r="R195" s="85"/>
      <c r="S195" s="85"/>
      <c r="T195" s="85"/>
      <c r="U195" s="85"/>
      <c r="V195" s="85"/>
      <c r="W195" s="86"/>
      <c r="Y195" s="736"/>
      <c r="Z195" s="108" t="s">
        <v>154</v>
      </c>
      <c r="AA195" s="85"/>
      <c r="AB195" s="85"/>
      <c r="AC195" s="85"/>
      <c r="AD195" s="85"/>
      <c r="AE195" s="85"/>
      <c r="AF195" s="85"/>
      <c r="AG195" s="85"/>
      <c r="AH195" s="85"/>
      <c r="AI195" s="86"/>
      <c r="AJ195" s="79"/>
      <c r="AK195" s="108" t="s">
        <v>154</v>
      </c>
      <c r="AL195" s="85"/>
      <c r="AM195" s="85"/>
      <c r="AN195" s="85"/>
      <c r="AO195" s="85"/>
      <c r="AP195" s="85"/>
      <c r="AQ195" s="85"/>
      <c r="AR195" s="85"/>
      <c r="AS195" s="85"/>
      <c r="AT195" s="86"/>
    </row>
    <row r="196" spans="2:46" ht="18" customHeight="1" x14ac:dyDescent="0.25">
      <c r="B196" s="736"/>
      <c r="C196" s="79"/>
      <c r="D196" s="85"/>
      <c r="E196" s="85"/>
      <c r="F196" s="85"/>
      <c r="G196" s="85"/>
      <c r="H196" s="85"/>
      <c r="I196" s="85"/>
      <c r="J196" s="85"/>
      <c r="K196" s="85"/>
      <c r="L196" s="86"/>
      <c r="M196" s="79"/>
      <c r="N196" s="79"/>
      <c r="O196" s="85"/>
      <c r="P196" s="85"/>
      <c r="Q196" s="85"/>
      <c r="R196" s="85"/>
      <c r="S196" s="85"/>
      <c r="T196" s="85"/>
      <c r="U196" s="85"/>
      <c r="V196" s="85"/>
      <c r="W196" s="86"/>
      <c r="Y196" s="736"/>
      <c r="Z196" s="79"/>
      <c r="AA196" s="85"/>
      <c r="AB196" s="85"/>
      <c r="AC196" s="85"/>
      <c r="AD196" s="85"/>
      <c r="AE196" s="85"/>
      <c r="AF196" s="85"/>
      <c r="AG196" s="85"/>
      <c r="AH196" s="85"/>
      <c r="AI196" s="86"/>
      <c r="AJ196" s="79"/>
      <c r="AK196" s="79"/>
      <c r="AL196" s="85"/>
      <c r="AM196" s="85"/>
      <c r="AN196" s="85"/>
      <c r="AO196" s="85"/>
      <c r="AP196" s="85"/>
      <c r="AQ196" s="85"/>
      <c r="AR196" s="85"/>
      <c r="AS196" s="85"/>
      <c r="AT196" s="86"/>
    </row>
    <row r="197" spans="2:46" ht="18" customHeight="1" x14ac:dyDescent="0.25">
      <c r="B197" s="736"/>
      <c r="C197" s="109" t="s">
        <v>155</v>
      </c>
      <c r="D197" s="110"/>
      <c r="E197" s="110"/>
      <c r="F197" s="110"/>
      <c r="G197" s="110"/>
      <c r="H197" s="110"/>
      <c r="I197" s="110"/>
      <c r="J197" s="110"/>
      <c r="K197" s="110"/>
      <c r="L197" s="111"/>
      <c r="M197" s="79"/>
      <c r="N197" s="109" t="s">
        <v>155</v>
      </c>
      <c r="O197" s="110"/>
      <c r="P197" s="110"/>
      <c r="Q197" s="110"/>
      <c r="R197" s="110"/>
      <c r="S197" s="110"/>
      <c r="T197" s="110"/>
      <c r="U197" s="110"/>
      <c r="V197" s="110"/>
      <c r="W197" s="111"/>
      <c r="Y197" s="736"/>
      <c r="Z197" s="109" t="s">
        <v>155</v>
      </c>
      <c r="AA197" s="110"/>
      <c r="AB197" s="110"/>
      <c r="AC197" s="110"/>
      <c r="AD197" s="110"/>
      <c r="AE197" s="110"/>
      <c r="AF197" s="110"/>
      <c r="AG197" s="110"/>
      <c r="AH197" s="110"/>
      <c r="AI197" s="111"/>
      <c r="AJ197" s="79"/>
      <c r="AK197" s="109" t="s">
        <v>155</v>
      </c>
      <c r="AL197" s="110"/>
      <c r="AM197" s="110"/>
      <c r="AN197" s="110"/>
      <c r="AO197" s="110"/>
      <c r="AP197" s="110"/>
      <c r="AQ197" s="110"/>
      <c r="AR197" s="110"/>
      <c r="AS197" s="110"/>
      <c r="AT197" s="111"/>
    </row>
    <row r="198" spans="2:46" ht="18" customHeight="1" x14ac:dyDescent="0.25">
      <c r="B198" s="736"/>
      <c r="C198" s="112"/>
      <c r="D198" s="112"/>
      <c r="E198" s="112"/>
      <c r="F198" s="112"/>
      <c r="G198" s="112"/>
      <c r="H198" s="112"/>
      <c r="I198" s="112"/>
      <c r="J198" s="112"/>
      <c r="K198" s="112"/>
      <c r="L198" s="112"/>
      <c r="M198" s="112"/>
      <c r="N198" s="112"/>
      <c r="O198" s="112"/>
      <c r="P198" s="112"/>
      <c r="Q198" s="112"/>
      <c r="R198" s="112"/>
      <c r="S198" s="112"/>
      <c r="T198" s="112"/>
      <c r="U198" s="112"/>
      <c r="V198" s="112"/>
      <c r="W198" s="112"/>
      <c r="Y198" s="736"/>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row>
    <row r="199" spans="2:46" ht="18" customHeight="1" x14ac:dyDescent="0.25">
      <c r="B199" s="736"/>
      <c r="C199" s="112"/>
      <c r="D199" s="112"/>
      <c r="E199" s="112"/>
      <c r="F199" s="112"/>
      <c r="G199" s="112"/>
      <c r="H199" s="112"/>
      <c r="I199" s="112"/>
      <c r="J199" s="112"/>
      <c r="K199" s="112"/>
      <c r="L199" s="112"/>
      <c r="M199" s="112"/>
      <c r="N199" s="112"/>
      <c r="O199" s="112"/>
      <c r="P199" s="112"/>
      <c r="Q199" s="112"/>
      <c r="R199" s="112"/>
      <c r="S199" s="112"/>
      <c r="T199" s="112"/>
      <c r="U199" s="112"/>
      <c r="V199" s="112"/>
      <c r="W199" s="112"/>
      <c r="Y199" s="736"/>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row>
    <row r="200" spans="2:46" ht="18" customHeight="1" x14ac:dyDescent="0.25">
      <c r="B200" s="736"/>
      <c r="C200" s="726" t="str">
        <f>IF(Prépa!$O$10&lt;&gt;0,Prépa!$O$10,"")</f>
        <v>Critérium Fédéral</v>
      </c>
      <c r="D200" s="727"/>
      <c r="E200" s="727"/>
      <c r="F200" s="727"/>
      <c r="G200" s="727"/>
      <c r="H200" s="727"/>
      <c r="I200" s="727"/>
      <c r="J200" s="727"/>
      <c r="K200" s="727"/>
      <c r="L200" s="728"/>
      <c r="M200" s="79"/>
      <c r="N200" s="726" t="str">
        <f>IF(Prépa!$O$10&lt;&gt;0,Prépa!$O$10,"")</f>
        <v>Critérium Fédéral</v>
      </c>
      <c r="O200" s="727"/>
      <c r="P200" s="727"/>
      <c r="Q200" s="727"/>
      <c r="R200" s="727"/>
      <c r="S200" s="727"/>
      <c r="T200" s="727"/>
      <c r="U200" s="727"/>
      <c r="V200" s="727"/>
      <c r="W200" s="728"/>
      <c r="Y200" s="736"/>
      <c r="Z200" s="726" t="str">
        <f>IF(Prépa!$O$10&lt;&gt;0,Prépa!$O$10,"")</f>
        <v>Critérium Fédéral</v>
      </c>
      <c r="AA200" s="727"/>
      <c r="AB200" s="727"/>
      <c r="AC200" s="727"/>
      <c r="AD200" s="727"/>
      <c r="AE200" s="727"/>
      <c r="AF200" s="727"/>
      <c r="AG200" s="727"/>
      <c r="AH200" s="727"/>
      <c r="AI200" s="728"/>
      <c r="AJ200" s="79"/>
      <c r="AK200" s="726" t="str">
        <f>IF(Prépa!$O$10&lt;&gt;0,Prépa!$O$10,"")</f>
        <v>Critérium Fédéral</v>
      </c>
      <c r="AL200" s="727"/>
      <c r="AM200" s="727"/>
      <c r="AN200" s="727"/>
      <c r="AO200" s="727"/>
      <c r="AP200" s="727"/>
      <c r="AQ200" s="727"/>
      <c r="AR200" s="727"/>
      <c r="AS200" s="727"/>
      <c r="AT200" s="728"/>
    </row>
    <row r="201" spans="2:46" ht="18" customHeight="1" x14ac:dyDescent="0.25">
      <c r="B201" s="736"/>
      <c r="C201" s="729" t="str">
        <f>IF(Prépa!$D$14&lt;&gt;0,Prépa!$D$14,"")&amp;IF(Prépa!$K$110&lt;&gt;0," - "&amp;Prépa!$K$110,"")</f>
        <v>TOURS - 10 Fevrier 2018</v>
      </c>
      <c r="D201" s="730"/>
      <c r="E201" s="730"/>
      <c r="F201" s="730"/>
      <c r="G201" s="730"/>
      <c r="H201" s="730"/>
      <c r="I201" s="730"/>
      <c r="J201" s="730"/>
      <c r="K201" s="730"/>
      <c r="L201" s="731"/>
      <c r="M201" s="79"/>
      <c r="N201" s="729" t="str">
        <f>IF(Prépa!$D$14&lt;&gt;0,Prépa!$D$14,"")&amp;IF(Prépa!$K$110&lt;&gt;0," - "&amp;Prépa!$K$110,"")</f>
        <v>TOURS - 10 Fevrier 2018</v>
      </c>
      <c r="O201" s="730"/>
      <c r="P201" s="730"/>
      <c r="Q201" s="730"/>
      <c r="R201" s="730"/>
      <c r="S201" s="730"/>
      <c r="T201" s="730"/>
      <c r="U201" s="730"/>
      <c r="V201" s="730"/>
      <c r="W201" s="731"/>
      <c r="Y201" s="736"/>
      <c r="Z201" s="729" t="str">
        <f>IF(Prépa!$D$14&lt;&gt;0,Prépa!$D$14,"")&amp;IF(Prépa!$K$110&lt;&gt;0," - "&amp;Prépa!$K$110,"")</f>
        <v>TOURS - 10 Fevrier 2018</v>
      </c>
      <c r="AA201" s="730"/>
      <c r="AB201" s="730"/>
      <c r="AC201" s="730"/>
      <c r="AD201" s="730"/>
      <c r="AE201" s="730"/>
      <c r="AF201" s="730"/>
      <c r="AG201" s="730"/>
      <c r="AH201" s="730"/>
      <c r="AI201" s="731"/>
      <c r="AJ201" s="79"/>
      <c r="AK201" s="729" t="str">
        <f>IF(Prépa!$D$14&lt;&gt;0,Prépa!$D$14,"")&amp;IF(Prépa!$K$110&lt;&gt;0," - "&amp;Prépa!$K$110,"")</f>
        <v>TOURS - 10 Fevrier 2018</v>
      </c>
      <c r="AL201" s="730"/>
      <c r="AM201" s="730"/>
      <c r="AN201" s="730"/>
      <c r="AO201" s="730"/>
      <c r="AP201" s="730"/>
      <c r="AQ201" s="730"/>
      <c r="AR201" s="730"/>
      <c r="AS201" s="730"/>
      <c r="AT201" s="731"/>
    </row>
    <row r="202" spans="2:46" ht="18" customHeight="1" x14ac:dyDescent="0.25">
      <c r="B202" s="736"/>
      <c r="C202" s="80"/>
      <c r="D202" s="81"/>
      <c r="E202" s="81"/>
      <c r="F202" s="81"/>
      <c r="G202" s="81"/>
      <c r="H202" s="81"/>
      <c r="I202" s="81"/>
      <c r="J202" s="81"/>
      <c r="K202" s="81"/>
      <c r="L202" s="82"/>
      <c r="M202" s="79"/>
      <c r="N202" s="80"/>
      <c r="O202" s="81"/>
      <c r="P202" s="81"/>
      <c r="Q202" s="81"/>
      <c r="R202" s="81"/>
      <c r="S202" s="81"/>
      <c r="T202" s="81"/>
      <c r="U202" s="81"/>
      <c r="V202" s="81"/>
      <c r="W202" s="82"/>
      <c r="Y202" s="736"/>
      <c r="Z202" s="80"/>
      <c r="AA202" s="81"/>
      <c r="AB202" s="81"/>
      <c r="AC202" s="81"/>
      <c r="AD202" s="81"/>
      <c r="AE202" s="81"/>
      <c r="AF202" s="81"/>
      <c r="AG202" s="81"/>
      <c r="AH202" s="81"/>
      <c r="AI202" s="82"/>
      <c r="AJ202" s="79"/>
      <c r="AK202" s="80"/>
      <c r="AL202" s="81"/>
      <c r="AM202" s="81"/>
      <c r="AN202" s="81"/>
      <c r="AO202" s="81"/>
      <c r="AP202" s="81"/>
      <c r="AQ202" s="81"/>
      <c r="AR202" s="81"/>
      <c r="AS202" s="81"/>
      <c r="AT202" s="82"/>
    </row>
    <row r="203" spans="2:46" ht="18" customHeight="1" x14ac:dyDescent="0.25">
      <c r="B203" s="736"/>
      <c r="C203" s="732" t="str">
        <f>IF(Prépa!$O$72&lt;&gt;"",Prépa!$O$72,"")&amp;IF(Prépa!$O$29&lt;&gt;""," - "&amp;Prépa!$O$29,"")</f>
        <v>OPEN Assis - Nat 2A Nord</v>
      </c>
      <c r="D203" s="733"/>
      <c r="E203" s="733"/>
      <c r="F203" s="733"/>
      <c r="G203" s="733"/>
      <c r="H203" s="733"/>
      <c r="I203" s="733"/>
      <c r="J203" s="733"/>
      <c r="K203" s="733"/>
      <c r="L203" s="734"/>
      <c r="M203" s="79"/>
      <c r="N203" s="732" t="str">
        <f>IF(Prépa!$O$72&lt;&gt;"",Prépa!$O$72,"")&amp;IF(Prépa!$O$29&lt;&gt;""," - "&amp;Prépa!$O$29,"")</f>
        <v>OPEN Assis - Nat 2A Nord</v>
      </c>
      <c r="O203" s="733"/>
      <c r="P203" s="733"/>
      <c r="Q203" s="733"/>
      <c r="R203" s="733"/>
      <c r="S203" s="733"/>
      <c r="T203" s="733"/>
      <c r="U203" s="733"/>
      <c r="V203" s="733"/>
      <c r="W203" s="734"/>
      <c r="Y203" s="736"/>
      <c r="Z203" s="732" t="str">
        <f>IF(Prépa!$O$72&lt;&gt;"",Prépa!$O$72,"")&amp;IF(Prépa!$O$32&lt;&gt;""," - "&amp;Prépa!$O$32,"")</f>
        <v>OPEN Assis - Nat 2B Nord</v>
      </c>
      <c r="AA203" s="733"/>
      <c r="AB203" s="733"/>
      <c r="AC203" s="733"/>
      <c r="AD203" s="733"/>
      <c r="AE203" s="733"/>
      <c r="AF203" s="733"/>
      <c r="AG203" s="733"/>
      <c r="AH203" s="733"/>
      <c r="AI203" s="734"/>
      <c r="AJ203" s="79"/>
      <c r="AK203" s="732" t="str">
        <f>IF(Prépa!$O$72&lt;&gt;"",Prépa!$O$72,"")&amp;IF(Prépa!$O$32&lt;&gt;""," - "&amp;Prépa!$O$32,"")</f>
        <v>OPEN Assis - Nat 2B Nord</v>
      </c>
      <c r="AL203" s="733"/>
      <c r="AM203" s="733"/>
      <c r="AN203" s="733"/>
      <c r="AO203" s="733"/>
      <c r="AP203" s="733"/>
      <c r="AQ203" s="733"/>
      <c r="AR203" s="733"/>
      <c r="AS203" s="733"/>
      <c r="AT203" s="734"/>
    </row>
    <row r="204" spans="2:46" ht="18" customHeight="1" x14ac:dyDescent="0.25">
      <c r="B204" s="736"/>
      <c r="C204" s="83"/>
      <c r="D204" s="84"/>
      <c r="E204" s="84"/>
      <c r="F204" s="84"/>
      <c r="G204" s="85"/>
      <c r="H204" s="85"/>
      <c r="I204" s="85"/>
      <c r="J204" s="85"/>
      <c r="K204" s="85"/>
      <c r="L204" s="86"/>
      <c r="M204" s="79"/>
      <c r="N204" s="83"/>
      <c r="O204" s="84"/>
      <c r="P204" s="84"/>
      <c r="Q204" s="84"/>
      <c r="R204" s="85"/>
      <c r="S204" s="85"/>
      <c r="T204" s="85"/>
      <c r="U204" s="85"/>
      <c r="V204" s="85"/>
      <c r="W204" s="86"/>
      <c r="Y204" s="736"/>
      <c r="Z204" s="83"/>
      <c r="AA204" s="84"/>
      <c r="AB204" s="84"/>
      <c r="AC204" s="84"/>
      <c r="AD204" s="85"/>
      <c r="AE204" s="85"/>
      <c r="AF204" s="85"/>
      <c r="AG204" s="85"/>
      <c r="AH204" s="85"/>
      <c r="AI204" s="86"/>
      <c r="AJ204" s="79"/>
      <c r="AK204" s="83"/>
      <c r="AL204" s="84"/>
      <c r="AM204" s="84"/>
      <c r="AN204" s="84"/>
      <c r="AO204" s="85"/>
      <c r="AP204" s="85"/>
      <c r="AQ204" s="85"/>
      <c r="AR204" s="85"/>
      <c r="AS204" s="85"/>
      <c r="AT204" s="86"/>
    </row>
    <row r="205" spans="2:46" ht="18" customHeight="1" x14ac:dyDescent="0.25">
      <c r="B205" s="736"/>
      <c r="C205" s="87"/>
      <c r="D205" s="88"/>
      <c r="E205" s="89" t="s">
        <v>145</v>
      </c>
      <c r="F205" s="735" t="str">
        <f>IF(Prépa!$W$27&lt;&gt;"",Prépa!$W$27,"")</f>
        <v>13h30</v>
      </c>
      <c r="G205" s="735"/>
      <c r="I205" s="89" t="s">
        <v>146</v>
      </c>
      <c r="J205" s="90">
        <f>IF(Prépa!$X$27&lt;&gt;"",Prépa!$X$27,"")</f>
        <v>6</v>
      </c>
      <c r="K205" s="91"/>
      <c r="L205" s="86"/>
      <c r="M205" s="79"/>
      <c r="N205" s="87"/>
      <c r="O205" s="88"/>
      <c r="P205" s="89" t="s">
        <v>145</v>
      </c>
      <c r="Q205" s="735" t="str">
        <f>IF(Prépa!$W$28&lt;&gt;"",Prépa!$W$28,"")</f>
        <v>13h30</v>
      </c>
      <c r="R205" s="735"/>
      <c r="T205" s="89" t="s">
        <v>146</v>
      </c>
      <c r="U205" s="90">
        <f>IF(Prépa!$X$28&lt;&gt;"",Prépa!$X$28,"")</f>
        <v>7</v>
      </c>
      <c r="V205" s="91"/>
      <c r="W205" s="86"/>
      <c r="Y205" s="736"/>
      <c r="Z205" s="87"/>
      <c r="AA205" s="88"/>
      <c r="AB205" s="89" t="s">
        <v>145</v>
      </c>
      <c r="AC205" s="735" t="str">
        <f>IF(Prépa!$AD$27&lt;&gt;"",Prépa!$AD$27,"")</f>
        <v>13h30</v>
      </c>
      <c r="AD205" s="735"/>
      <c r="AF205" s="89" t="s">
        <v>146</v>
      </c>
      <c r="AG205" s="90">
        <f>IF(Prépa!$AE$27&lt;&gt;"",Prépa!$AE$27,"")</f>
        <v>2</v>
      </c>
      <c r="AH205" s="91"/>
      <c r="AI205" s="86"/>
      <c r="AJ205" s="79"/>
      <c r="AK205" s="87"/>
      <c r="AL205" s="88"/>
      <c r="AM205" s="89" t="s">
        <v>145</v>
      </c>
      <c r="AN205" s="735" t="str">
        <f>IF(Prépa!$AD$28&lt;&gt;"",Prépa!$AD$28,"")</f>
        <v>13h30</v>
      </c>
      <c r="AO205" s="735"/>
      <c r="AQ205" s="89" t="s">
        <v>146</v>
      </c>
      <c r="AR205" s="90">
        <f>IF(Prépa!$AE$28&lt;&gt;"",Prépa!$AE$28,"")</f>
        <v>3</v>
      </c>
      <c r="AS205" s="91"/>
      <c r="AT205" s="86"/>
    </row>
    <row r="206" spans="2:46" ht="18" customHeight="1" x14ac:dyDescent="0.25">
      <c r="B206" s="736"/>
      <c r="C206" s="92"/>
      <c r="D206" s="93"/>
      <c r="E206" s="93"/>
      <c r="F206" s="94"/>
      <c r="G206" s="94"/>
      <c r="H206" s="94"/>
      <c r="I206" s="94"/>
      <c r="J206" s="94"/>
      <c r="K206" s="85"/>
      <c r="L206" s="86"/>
      <c r="M206" s="79"/>
      <c r="N206" s="92"/>
      <c r="O206" s="93"/>
      <c r="P206" s="93"/>
      <c r="Q206" s="94"/>
      <c r="R206" s="94"/>
      <c r="S206" s="94"/>
      <c r="T206" s="94"/>
      <c r="U206" s="94"/>
      <c r="V206" s="85"/>
      <c r="W206" s="86"/>
      <c r="Y206" s="736"/>
      <c r="Z206" s="92"/>
      <c r="AA206" s="93"/>
      <c r="AB206" s="93"/>
      <c r="AC206" s="94"/>
      <c r="AD206" s="94"/>
      <c r="AE206" s="94"/>
      <c r="AF206" s="94"/>
      <c r="AG206" s="94"/>
      <c r="AH206" s="85"/>
      <c r="AI206" s="86"/>
      <c r="AJ206" s="79"/>
      <c r="AK206" s="92"/>
      <c r="AL206" s="93"/>
      <c r="AM206" s="93"/>
      <c r="AN206" s="94"/>
      <c r="AO206" s="94"/>
      <c r="AP206" s="94"/>
      <c r="AQ206" s="94"/>
      <c r="AR206" s="94"/>
      <c r="AS206" s="85"/>
      <c r="AT206" s="86"/>
    </row>
    <row r="207" spans="2:46" ht="18" customHeight="1" x14ac:dyDescent="0.25">
      <c r="B207" s="736"/>
      <c r="C207" s="95" t="s">
        <v>147</v>
      </c>
      <c r="D207" s="93"/>
      <c r="G207" s="94"/>
      <c r="H207" s="94"/>
      <c r="I207" s="94"/>
      <c r="J207" s="94"/>
      <c r="K207" s="85"/>
      <c r="L207" s="86"/>
      <c r="M207" s="79"/>
      <c r="N207" s="95" t="s">
        <v>147</v>
      </c>
      <c r="O207" s="93"/>
      <c r="R207" s="94"/>
      <c r="S207" s="94"/>
      <c r="T207" s="94"/>
      <c r="U207" s="94"/>
      <c r="V207" s="85"/>
      <c r="W207" s="86"/>
      <c r="Y207" s="736"/>
      <c r="Z207" s="95" t="s">
        <v>147</v>
      </c>
      <c r="AA207" s="93"/>
      <c r="AD207" s="94"/>
      <c r="AE207" s="94"/>
      <c r="AF207" s="94"/>
      <c r="AG207" s="94"/>
      <c r="AH207" s="85"/>
      <c r="AI207" s="86"/>
      <c r="AJ207" s="79"/>
      <c r="AK207" s="95" t="s">
        <v>147</v>
      </c>
      <c r="AL207" s="93"/>
      <c r="AO207" s="94"/>
      <c r="AP207" s="94"/>
      <c r="AQ207" s="94"/>
      <c r="AR207" s="94"/>
      <c r="AS207" s="85"/>
      <c r="AT207" s="86"/>
    </row>
    <row r="208" spans="2:46" ht="18" customHeight="1" x14ac:dyDescent="0.25">
      <c r="B208" s="736"/>
      <c r="C208" s="92"/>
      <c r="D208" s="93"/>
      <c r="E208" s="93"/>
      <c r="F208" s="94"/>
      <c r="G208" s="717" t="s">
        <v>306</v>
      </c>
      <c r="H208" s="717"/>
      <c r="I208" s="717"/>
      <c r="J208" s="717"/>
      <c r="K208" s="717"/>
      <c r="L208" s="86"/>
      <c r="M208" s="79"/>
      <c r="N208" s="92"/>
      <c r="O208" s="93"/>
      <c r="P208" s="93"/>
      <c r="Q208" s="94"/>
      <c r="R208" s="717" t="s">
        <v>307</v>
      </c>
      <c r="S208" s="717"/>
      <c r="T208" s="717"/>
      <c r="U208" s="717"/>
      <c r="V208" s="717"/>
      <c r="W208" s="86"/>
      <c r="Y208" s="736"/>
      <c r="Z208" s="92"/>
      <c r="AA208" s="93"/>
      <c r="AB208" s="93"/>
      <c r="AC208" s="94"/>
      <c r="AD208" s="717" t="s">
        <v>306</v>
      </c>
      <c r="AE208" s="717"/>
      <c r="AF208" s="717"/>
      <c r="AG208" s="717"/>
      <c r="AH208" s="717"/>
      <c r="AI208" s="86"/>
      <c r="AJ208" s="79"/>
      <c r="AK208" s="92"/>
      <c r="AL208" s="93"/>
      <c r="AM208" s="93"/>
      <c r="AN208" s="94"/>
      <c r="AO208" s="717" t="s">
        <v>307</v>
      </c>
      <c r="AP208" s="717"/>
      <c r="AQ208" s="717"/>
      <c r="AR208" s="717"/>
      <c r="AS208" s="717"/>
      <c r="AT208" s="86"/>
    </row>
    <row r="209" spans="2:46" ht="18" customHeight="1" x14ac:dyDescent="0.25">
      <c r="B209" s="736"/>
      <c r="C209" s="92"/>
      <c r="D209" s="458"/>
      <c r="E209" s="93"/>
      <c r="F209" s="718" t="s">
        <v>148</v>
      </c>
      <c r="G209" s="719"/>
      <c r="H209" s="719"/>
      <c r="I209" s="719"/>
      <c r="J209" s="719"/>
      <c r="K209" s="719"/>
      <c r="L209" s="720"/>
      <c r="M209" s="79"/>
      <c r="N209" s="92"/>
      <c r="O209" s="458"/>
      <c r="P209" s="93"/>
      <c r="Q209" s="718" t="s">
        <v>148</v>
      </c>
      <c r="R209" s="719"/>
      <c r="S209" s="719"/>
      <c r="T209" s="719"/>
      <c r="U209" s="719"/>
      <c r="V209" s="719"/>
      <c r="W209" s="720"/>
      <c r="Y209" s="736"/>
      <c r="Z209" s="92"/>
      <c r="AA209" s="458"/>
      <c r="AB209" s="93"/>
      <c r="AC209" s="718" t="s">
        <v>148</v>
      </c>
      <c r="AD209" s="719"/>
      <c r="AE209" s="719"/>
      <c r="AF209" s="719"/>
      <c r="AG209" s="719"/>
      <c r="AH209" s="719"/>
      <c r="AI209" s="720"/>
      <c r="AJ209" s="79"/>
      <c r="AK209" s="92"/>
      <c r="AL209" s="458"/>
      <c r="AM209" s="93"/>
      <c r="AN209" s="718" t="s">
        <v>148</v>
      </c>
      <c r="AO209" s="719"/>
      <c r="AP209" s="719"/>
      <c r="AQ209" s="719"/>
      <c r="AR209" s="719"/>
      <c r="AS209" s="719"/>
      <c r="AT209" s="720"/>
    </row>
    <row r="210" spans="2:46" ht="18" customHeight="1" x14ac:dyDescent="0.25">
      <c r="B210" s="736"/>
      <c r="C210" s="721" t="s">
        <v>149</v>
      </c>
      <c r="D210" s="722"/>
      <c r="E210" s="722"/>
      <c r="F210" s="98">
        <v>1</v>
      </c>
      <c r="G210" s="98">
        <v>2</v>
      </c>
      <c r="H210" s="98">
        <v>3</v>
      </c>
      <c r="I210" s="98">
        <v>4</v>
      </c>
      <c r="J210" s="98">
        <v>5</v>
      </c>
      <c r="K210" s="98">
        <v>6</v>
      </c>
      <c r="L210" s="98">
        <v>7</v>
      </c>
      <c r="M210" s="79"/>
      <c r="N210" s="721" t="s">
        <v>149</v>
      </c>
      <c r="O210" s="722"/>
      <c r="P210" s="722"/>
      <c r="Q210" s="98">
        <v>1</v>
      </c>
      <c r="R210" s="98">
        <v>2</v>
      </c>
      <c r="S210" s="98">
        <v>3</v>
      </c>
      <c r="T210" s="98">
        <v>4</v>
      </c>
      <c r="U210" s="98">
        <v>5</v>
      </c>
      <c r="V210" s="98">
        <v>6</v>
      </c>
      <c r="W210" s="98">
        <v>7</v>
      </c>
      <c r="Y210" s="736"/>
      <c r="Z210" s="721" t="s">
        <v>149</v>
      </c>
      <c r="AA210" s="722"/>
      <c r="AB210" s="722"/>
      <c r="AC210" s="98">
        <v>1</v>
      </c>
      <c r="AD210" s="98">
        <v>2</v>
      </c>
      <c r="AE210" s="98">
        <v>3</v>
      </c>
      <c r="AF210" s="98">
        <v>4</v>
      </c>
      <c r="AG210" s="98">
        <v>5</v>
      </c>
      <c r="AH210" s="98">
        <v>6</v>
      </c>
      <c r="AI210" s="98">
        <v>7</v>
      </c>
      <c r="AJ210" s="79"/>
      <c r="AK210" s="721" t="s">
        <v>149</v>
      </c>
      <c r="AL210" s="722"/>
      <c r="AM210" s="722"/>
      <c r="AN210" s="98">
        <v>1</v>
      </c>
      <c r="AO210" s="98">
        <v>2</v>
      </c>
      <c r="AP210" s="98">
        <v>3</v>
      </c>
      <c r="AQ210" s="98">
        <v>4</v>
      </c>
      <c r="AR210" s="98">
        <v>5</v>
      </c>
      <c r="AS210" s="98">
        <v>6</v>
      </c>
      <c r="AT210" s="98">
        <v>7</v>
      </c>
    </row>
    <row r="211" spans="2:46" ht="18" customHeight="1" x14ac:dyDescent="0.25">
      <c r="B211" s="736"/>
      <c r="C211" s="96"/>
      <c r="D211" s="99" t="str">
        <f>IF(AND('GROUPE A'!$C$39&lt;&gt;"",'GROUPE A'!$E$39&lt;&gt;""),'GROUPE A'!$C$39&amp;" - "&amp;'GROUPE A'!$E$39,"")</f>
        <v>1 - 5</v>
      </c>
      <c r="E211" s="97"/>
      <c r="F211" s="723" t="s">
        <v>150</v>
      </c>
      <c r="G211" s="724"/>
      <c r="H211" s="724"/>
      <c r="I211" s="724"/>
      <c r="J211" s="724"/>
      <c r="K211" s="724"/>
      <c r="L211" s="725"/>
      <c r="M211" s="79"/>
      <c r="N211" s="96"/>
      <c r="O211" s="99" t="str">
        <f>IF(AND('GROUPE A'!$C$40&lt;&gt;"",'GROUPE A'!$E$40&lt;&gt;""),'GROUPE A'!$C$40&amp;" - "&amp;'GROUPE A'!$E$40,"")</f>
        <v>4 - 6</v>
      </c>
      <c r="P211" s="97"/>
      <c r="Q211" s="723" t="s">
        <v>150</v>
      </c>
      <c r="R211" s="724"/>
      <c r="S211" s="724"/>
      <c r="T211" s="724"/>
      <c r="U211" s="724"/>
      <c r="V211" s="724"/>
      <c r="W211" s="725"/>
      <c r="Y211" s="736"/>
      <c r="Z211" s="96"/>
      <c r="AA211" s="99" t="str">
        <f>IF(AND('GROUPE B'!$C$39&lt;&gt;"",'GROUPE B'!$E$39&lt;&gt;""),'GROUPE B'!$C$39&amp;" - "&amp;'GROUPE B'!$E$39,"")</f>
        <v>1 - 5</v>
      </c>
      <c r="AB211" s="97"/>
      <c r="AC211" s="723" t="s">
        <v>150</v>
      </c>
      <c r="AD211" s="724"/>
      <c r="AE211" s="724"/>
      <c r="AF211" s="724"/>
      <c r="AG211" s="724"/>
      <c r="AH211" s="724"/>
      <c r="AI211" s="725"/>
      <c r="AJ211" s="79"/>
      <c r="AK211" s="96"/>
      <c r="AL211" s="99" t="str">
        <f>IF(AND('GROUPE B'!$C$40&lt;&gt;"",'GROUPE B'!$E$40&lt;&gt;""),'GROUPE B'!$C$40&amp;" - "&amp;'GROUPE B'!$E$40,"")</f>
        <v>4 - 6</v>
      </c>
      <c r="AM211" s="97"/>
      <c r="AN211" s="723" t="s">
        <v>150</v>
      </c>
      <c r="AO211" s="724"/>
      <c r="AP211" s="724"/>
      <c r="AQ211" s="724"/>
      <c r="AR211" s="724"/>
      <c r="AS211" s="724"/>
      <c r="AT211" s="725"/>
    </row>
    <row r="212" spans="2:46" ht="18" customHeight="1" x14ac:dyDescent="0.25">
      <c r="B212" s="736"/>
      <c r="C212" s="100">
        <f>IF(D211&lt;&gt;"",'GROUPE A'!$K$16,"")</f>
        <v>1</v>
      </c>
      <c r="D212" s="85"/>
      <c r="E212" s="101"/>
      <c r="F212" s="700"/>
      <c r="G212" s="700"/>
      <c r="H212" s="700"/>
      <c r="I212" s="700"/>
      <c r="J212" s="700"/>
      <c r="K212" s="714"/>
      <c r="L212" s="706"/>
      <c r="M212" s="79"/>
      <c r="N212" s="100">
        <f>IF(O211&lt;&gt;"",'GROUPE A'!$K$19,"")</f>
        <v>4</v>
      </c>
      <c r="O212" s="85"/>
      <c r="P212" s="101"/>
      <c r="Q212" s="700"/>
      <c r="R212" s="700"/>
      <c r="S212" s="700"/>
      <c r="T212" s="700"/>
      <c r="U212" s="700"/>
      <c r="V212" s="714"/>
      <c r="W212" s="706"/>
      <c r="Y212" s="736"/>
      <c r="Z212" s="100">
        <f>IF(AA211&lt;&gt;"",'GROUPE B'!$K$16,"")</f>
        <v>9</v>
      </c>
      <c r="AA212" s="85"/>
      <c r="AB212" s="101"/>
      <c r="AC212" s="700"/>
      <c r="AD212" s="700"/>
      <c r="AE212" s="700"/>
      <c r="AF212" s="700"/>
      <c r="AG212" s="700"/>
      <c r="AH212" s="714"/>
      <c r="AI212" s="706"/>
      <c r="AJ212" s="79"/>
      <c r="AK212" s="100">
        <f>IF(AL211&lt;&gt;"",'GROUPE B'!$K$19,"")</f>
        <v>13</v>
      </c>
      <c r="AL212" s="85"/>
      <c r="AM212" s="101"/>
      <c r="AN212" s="700"/>
      <c r="AO212" s="700"/>
      <c r="AP212" s="700"/>
      <c r="AQ212" s="700"/>
      <c r="AR212" s="700"/>
      <c r="AS212" s="714"/>
      <c r="AT212" s="706"/>
    </row>
    <row r="213" spans="2:46" ht="30" customHeight="1" x14ac:dyDescent="0.25">
      <c r="B213" s="736"/>
      <c r="C213" s="711" t="str">
        <f>IF(C212&lt;&gt;"",VLOOKUP(C212,Liste!$C$17:$I$24,3,FALSE),"")</f>
        <v>RUTLER Sébastien</v>
      </c>
      <c r="D213" s="712"/>
      <c r="E213" s="713"/>
      <c r="F213" s="702"/>
      <c r="G213" s="702"/>
      <c r="H213" s="702"/>
      <c r="I213" s="702"/>
      <c r="J213" s="702"/>
      <c r="K213" s="715"/>
      <c r="L213" s="707"/>
      <c r="M213" s="79"/>
      <c r="N213" s="711" t="str">
        <f>IF(N212&lt;&gt;"",VLOOKUP(N212,Liste!$C$17:$I$24,3,FALSE),"")</f>
        <v>DEFRENEIX Samuel</v>
      </c>
      <c r="O213" s="712"/>
      <c r="P213" s="713"/>
      <c r="Q213" s="702"/>
      <c r="R213" s="702"/>
      <c r="S213" s="702"/>
      <c r="T213" s="702"/>
      <c r="U213" s="702"/>
      <c r="V213" s="715"/>
      <c r="W213" s="707"/>
      <c r="Y213" s="736"/>
      <c r="Z213" s="711" t="str">
        <f>IF(Z212&lt;&gt;"",VLOOKUP(Z212,Liste!$C$30:$I$37,3,FALSE),"")</f>
        <v>PAPIRER Alan</v>
      </c>
      <c r="AA213" s="712"/>
      <c r="AB213" s="713"/>
      <c r="AC213" s="702"/>
      <c r="AD213" s="702"/>
      <c r="AE213" s="702"/>
      <c r="AF213" s="702"/>
      <c r="AG213" s="702"/>
      <c r="AH213" s="715"/>
      <c r="AI213" s="707"/>
      <c r="AJ213" s="79"/>
      <c r="AK213" s="711" t="str">
        <f>IF(AK212&lt;&gt;"",VLOOKUP(AK212,Liste!$C$30:$I$37,3,FALSE),"")</f>
        <v>KERGOSIEN Arnaud</v>
      </c>
      <c r="AL213" s="712"/>
      <c r="AM213" s="713"/>
      <c r="AN213" s="702"/>
      <c r="AO213" s="702"/>
      <c r="AP213" s="702"/>
      <c r="AQ213" s="702"/>
      <c r="AR213" s="702"/>
      <c r="AS213" s="715"/>
      <c r="AT213" s="707"/>
    </row>
    <row r="214" spans="2:46" ht="18" customHeight="1" x14ac:dyDescent="0.25">
      <c r="B214" s="736"/>
      <c r="C214" s="703" t="str">
        <f>IF(C212&lt;&gt;"",VLOOKUP(C212,Liste!$C$17:$I$24,7,FALSE),"")</f>
        <v>PPN NEUVILLE EN FERRAIN</v>
      </c>
      <c r="D214" s="704"/>
      <c r="E214" s="705"/>
      <c r="F214" s="701"/>
      <c r="G214" s="701"/>
      <c r="H214" s="701"/>
      <c r="I214" s="701"/>
      <c r="J214" s="701"/>
      <c r="K214" s="716"/>
      <c r="L214" s="708"/>
      <c r="M214" s="79"/>
      <c r="N214" s="703" t="str">
        <f>IF(N212&lt;&gt;"",VLOOKUP(N212,Liste!$C$17:$I$24,7,FALSE),"")</f>
        <v>CTT DEOLS</v>
      </c>
      <c r="O214" s="704"/>
      <c r="P214" s="705"/>
      <c r="Q214" s="701"/>
      <c r="R214" s="701"/>
      <c r="S214" s="701"/>
      <c r="T214" s="701"/>
      <c r="U214" s="701"/>
      <c r="V214" s="716"/>
      <c r="W214" s="708"/>
      <c r="Y214" s="736"/>
      <c r="Z214" s="703" t="str">
        <f>IF(Z212&lt;&gt;"",VLOOKUP(Z212,Liste!$C$30:$I$37,7,FALSE),"")</f>
        <v>MOULINS LES METZ HANDISPORT</v>
      </c>
      <c r="AA214" s="704"/>
      <c r="AB214" s="705"/>
      <c r="AC214" s="701"/>
      <c r="AD214" s="701"/>
      <c r="AE214" s="701"/>
      <c r="AF214" s="701"/>
      <c r="AG214" s="701"/>
      <c r="AH214" s="716"/>
      <c r="AI214" s="708"/>
      <c r="AJ214" s="79"/>
      <c r="AK214" s="703" t="str">
        <f>IF(AK212&lt;&gt;"",VLOOKUP(AK212,Liste!$C$30:$I$37,7,FALSE),"")</f>
        <v>F.O.L.C.L.O.</v>
      </c>
      <c r="AL214" s="704"/>
      <c r="AM214" s="705"/>
      <c r="AN214" s="701"/>
      <c r="AO214" s="701"/>
      <c r="AP214" s="701"/>
      <c r="AQ214" s="701"/>
      <c r="AR214" s="701"/>
      <c r="AS214" s="716"/>
      <c r="AT214" s="708"/>
    </row>
    <row r="215" spans="2:46" ht="18" customHeight="1" x14ac:dyDescent="0.25">
      <c r="B215" s="736"/>
      <c r="C215" s="102"/>
      <c r="E215" s="103"/>
      <c r="F215" s="104"/>
      <c r="G215" s="104"/>
      <c r="H215" s="104"/>
      <c r="I215" s="104"/>
      <c r="J215" s="104"/>
      <c r="K215" s="104"/>
      <c r="L215" s="104"/>
      <c r="M215" s="79"/>
      <c r="N215" s="102"/>
      <c r="P215" s="103"/>
      <c r="Q215" s="104"/>
      <c r="R215" s="104"/>
      <c r="S215" s="104"/>
      <c r="T215" s="104"/>
      <c r="U215" s="104"/>
      <c r="V215" s="104"/>
      <c r="W215" s="104"/>
      <c r="Y215" s="736"/>
      <c r="Z215" s="102"/>
      <c r="AB215" s="103"/>
      <c r="AC215" s="104"/>
      <c r="AD215" s="104"/>
      <c r="AE215" s="104"/>
      <c r="AF215" s="104"/>
      <c r="AG215" s="104"/>
      <c r="AH215" s="104"/>
      <c r="AI215" s="104"/>
      <c r="AJ215" s="79"/>
      <c r="AK215" s="102"/>
      <c r="AM215" s="103"/>
      <c r="AN215" s="104"/>
      <c r="AO215" s="104"/>
      <c r="AP215" s="104"/>
      <c r="AQ215" s="104"/>
      <c r="AR215" s="104"/>
      <c r="AS215" s="104"/>
      <c r="AT215" s="104"/>
    </row>
    <row r="216" spans="2:46" ht="18" customHeight="1" x14ac:dyDescent="0.25">
      <c r="B216" s="736"/>
      <c r="C216" s="79"/>
      <c r="D216" s="105" t="s">
        <v>124</v>
      </c>
      <c r="E216" s="85"/>
      <c r="F216" s="106"/>
      <c r="G216" s="106"/>
      <c r="H216" s="106"/>
      <c r="I216" s="106"/>
      <c r="J216" s="106"/>
      <c r="K216" s="106"/>
      <c r="L216" s="106"/>
      <c r="M216" s="79"/>
      <c r="N216" s="79"/>
      <c r="O216" s="105" t="s">
        <v>124</v>
      </c>
      <c r="P216" s="85"/>
      <c r="Q216" s="106"/>
      <c r="R216" s="106"/>
      <c r="S216" s="106"/>
      <c r="T216" s="106"/>
      <c r="U216" s="106"/>
      <c r="V216" s="106"/>
      <c r="W216" s="106"/>
      <c r="Y216" s="736"/>
      <c r="Z216" s="79"/>
      <c r="AA216" s="105" t="s">
        <v>124</v>
      </c>
      <c r="AB216" s="85"/>
      <c r="AC216" s="106"/>
      <c r="AD216" s="106"/>
      <c r="AE216" s="106"/>
      <c r="AF216" s="106"/>
      <c r="AG216" s="106"/>
      <c r="AH216" s="106"/>
      <c r="AI216" s="106"/>
      <c r="AJ216" s="79"/>
      <c r="AK216" s="79"/>
      <c r="AL216" s="105" t="s">
        <v>124</v>
      </c>
      <c r="AM216" s="85"/>
      <c r="AN216" s="106"/>
      <c r="AO216" s="106"/>
      <c r="AP216" s="106"/>
      <c r="AQ216" s="106"/>
      <c r="AR216" s="106"/>
      <c r="AS216" s="106"/>
      <c r="AT216" s="106"/>
    </row>
    <row r="217" spans="2:46" ht="18" customHeight="1" x14ac:dyDescent="0.25">
      <c r="B217" s="736"/>
      <c r="C217" s="100">
        <f>IF(D211&lt;&gt;"",'GROUPE A'!$K$20,"")</f>
        <v>5</v>
      </c>
      <c r="D217" s="85"/>
      <c r="E217" s="101"/>
      <c r="F217" s="700" t="s">
        <v>2</v>
      </c>
      <c r="G217" s="700"/>
      <c r="H217" s="700"/>
      <c r="I217" s="700"/>
      <c r="J217" s="700"/>
      <c r="K217" s="706"/>
      <c r="L217" s="706"/>
      <c r="M217" s="79"/>
      <c r="N217" s="100">
        <f>IF(O211&lt;&gt;"",'GROUPE A'!$K$21,"")</f>
        <v>6</v>
      </c>
      <c r="O217" s="85"/>
      <c r="P217" s="101"/>
      <c r="Q217" s="700" t="s">
        <v>2</v>
      </c>
      <c r="R217" s="700"/>
      <c r="S217" s="700"/>
      <c r="T217" s="700"/>
      <c r="U217" s="700"/>
      <c r="V217" s="706"/>
      <c r="W217" s="706"/>
      <c r="Y217" s="736"/>
      <c r="Z217" s="100">
        <f>IF(AA211&lt;&gt;"",'GROUPE B'!$K$20,"")</f>
        <v>14</v>
      </c>
      <c r="AA217" s="85"/>
      <c r="AB217" s="101"/>
      <c r="AC217" s="700" t="s">
        <v>2</v>
      </c>
      <c r="AD217" s="700"/>
      <c r="AE217" s="700"/>
      <c r="AF217" s="700"/>
      <c r="AG217" s="700"/>
      <c r="AH217" s="706"/>
      <c r="AI217" s="706"/>
      <c r="AJ217" s="79"/>
      <c r="AK217" s="100">
        <f>IF(AL211&lt;&gt;"",'GROUPE B'!$K$21,"")</f>
        <v>12</v>
      </c>
      <c r="AL217" s="85"/>
      <c r="AM217" s="101"/>
      <c r="AN217" s="700" t="s">
        <v>2</v>
      </c>
      <c r="AO217" s="700"/>
      <c r="AP217" s="700"/>
      <c r="AQ217" s="700"/>
      <c r="AR217" s="700"/>
      <c r="AS217" s="706"/>
      <c r="AT217" s="706"/>
    </row>
    <row r="218" spans="2:46" ht="30" customHeight="1" x14ac:dyDescent="0.25">
      <c r="B218" s="736"/>
      <c r="C218" s="711" t="str">
        <f>IF(C217&lt;&gt;"",VLOOKUP(C217,Liste!$C$17:$I$24,3,FALSE),"")</f>
        <v>MANIER William</v>
      </c>
      <c r="D218" s="712"/>
      <c r="E218" s="713"/>
      <c r="F218" s="702"/>
      <c r="G218" s="702"/>
      <c r="H218" s="702"/>
      <c r="I218" s="702"/>
      <c r="J218" s="702"/>
      <c r="K218" s="707"/>
      <c r="L218" s="707"/>
      <c r="M218" s="79"/>
      <c r="N218" s="711" t="str">
        <f>IF(N217&lt;&gt;"",VLOOKUP(N217,Liste!$C$17:$I$24,3,FALSE),"")</f>
        <v>PIERROT Tristan</v>
      </c>
      <c r="O218" s="712"/>
      <c r="P218" s="713"/>
      <c r="Q218" s="702"/>
      <c r="R218" s="702"/>
      <c r="S218" s="702"/>
      <c r="T218" s="702"/>
      <c r="U218" s="702"/>
      <c r="V218" s="707"/>
      <c r="W218" s="707"/>
      <c r="Y218" s="736"/>
      <c r="Z218" s="711" t="str">
        <f>IF(Z217&lt;&gt;"",VLOOKUP(Z217,Liste!$C$30:$I$37,3,FALSE),"")</f>
        <v>BELTRAND Arnaud</v>
      </c>
      <c r="AA218" s="712"/>
      <c r="AB218" s="713"/>
      <c r="AC218" s="702"/>
      <c r="AD218" s="702"/>
      <c r="AE218" s="702"/>
      <c r="AF218" s="702"/>
      <c r="AG218" s="702"/>
      <c r="AH218" s="707"/>
      <c r="AI218" s="707"/>
      <c r="AJ218" s="79"/>
      <c r="AK218" s="711" t="str">
        <f>IF(AK217&lt;&gt;"",VLOOKUP(AK217,Liste!$C$30:$I$37,3,FALSE),"")</f>
        <v>SIREAU GOSSIAUX Florence</v>
      </c>
      <c r="AL218" s="712"/>
      <c r="AM218" s="713"/>
      <c r="AN218" s="702"/>
      <c r="AO218" s="702"/>
      <c r="AP218" s="702"/>
      <c r="AQ218" s="702"/>
      <c r="AR218" s="702"/>
      <c r="AS218" s="707"/>
      <c r="AT218" s="707"/>
    </row>
    <row r="219" spans="2:46" ht="18" customHeight="1" x14ac:dyDescent="0.25">
      <c r="B219" s="736"/>
      <c r="C219" s="703" t="str">
        <f>IF(C217&lt;&gt;"",VLOOKUP(C217,Liste!$C$17:$I$24,7,FALSE),"")</f>
        <v>CGL SUD OISE TT</v>
      </c>
      <c r="D219" s="704"/>
      <c r="E219" s="705"/>
      <c r="F219" s="701"/>
      <c r="G219" s="701"/>
      <c r="H219" s="701"/>
      <c r="I219" s="701"/>
      <c r="J219" s="701"/>
      <c r="K219" s="708"/>
      <c r="L219" s="708"/>
      <c r="M219" s="79"/>
      <c r="N219" s="703" t="str">
        <f>IF(N217&lt;&gt;"",VLOOKUP(N217,Liste!$C$17:$I$24,7,FALSE),"")</f>
        <v>TT JOUE LES TOURS</v>
      </c>
      <c r="O219" s="704"/>
      <c r="P219" s="705"/>
      <c r="Q219" s="701"/>
      <c r="R219" s="701"/>
      <c r="S219" s="701"/>
      <c r="T219" s="701"/>
      <c r="U219" s="701"/>
      <c r="V219" s="708"/>
      <c r="W219" s="708"/>
      <c r="Y219" s="736"/>
      <c r="Z219" s="703" t="str">
        <f>IF(Z217&lt;&gt;"",VLOOKUP(Z217,Liste!$C$30:$I$37,7,FALSE),"")</f>
        <v>TT JOUE LES TOURS</v>
      </c>
      <c r="AA219" s="704"/>
      <c r="AB219" s="705"/>
      <c r="AC219" s="701"/>
      <c r="AD219" s="701"/>
      <c r="AE219" s="701"/>
      <c r="AF219" s="701"/>
      <c r="AG219" s="701"/>
      <c r="AH219" s="708"/>
      <c r="AI219" s="708"/>
      <c r="AJ219" s="79"/>
      <c r="AK219" s="703" t="str">
        <f>IF(AK217&lt;&gt;"",VLOOKUP(AK217,Liste!$C$30:$I$37,7,FALSE),"")</f>
        <v>A. VOISINS TT</v>
      </c>
      <c r="AL219" s="704"/>
      <c r="AM219" s="705"/>
      <c r="AN219" s="701"/>
      <c r="AO219" s="701"/>
      <c r="AP219" s="701"/>
      <c r="AQ219" s="701"/>
      <c r="AR219" s="701"/>
      <c r="AS219" s="708"/>
      <c r="AT219" s="708"/>
    </row>
    <row r="220" spans="2:46" ht="18" customHeight="1" x14ac:dyDescent="0.25">
      <c r="B220" s="736"/>
      <c r="C220" s="102"/>
      <c r="E220" s="103"/>
      <c r="F220" s="104"/>
      <c r="G220" s="104"/>
      <c r="H220" s="104"/>
      <c r="I220" s="104"/>
      <c r="J220" s="104"/>
      <c r="K220" s="104"/>
      <c r="L220" s="104"/>
      <c r="M220" s="79"/>
      <c r="N220" s="102"/>
      <c r="P220" s="103"/>
      <c r="Q220" s="104"/>
      <c r="R220" s="104"/>
      <c r="S220" s="104"/>
      <c r="T220" s="104"/>
      <c r="U220" s="104"/>
      <c r="V220" s="104"/>
      <c r="W220" s="104"/>
      <c r="Y220" s="736"/>
      <c r="Z220" s="102"/>
      <c r="AB220" s="103"/>
      <c r="AC220" s="104"/>
      <c r="AD220" s="104"/>
      <c r="AE220" s="104"/>
      <c r="AF220" s="104"/>
      <c r="AG220" s="104"/>
      <c r="AH220" s="104"/>
      <c r="AI220" s="104"/>
      <c r="AJ220" s="79"/>
      <c r="AK220" s="102"/>
      <c r="AM220" s="103"/>
      <c r="AN220" s="104"/>
      <c r="AO220" s="104"/>
      <c r="AP220" s="104"/>
      <c r="AQ220" s="104"/>
      <c r="AR220" s="104"/>
      <c r="AS220" s="104"/>
      <c r="AT220" s="104"/>
    </row>
    <row r="221" spans="2:46" ht="18" customHeight="1" x14ac:dyDescent="0.25">
      <c r="B221" s="736"/>
      <c r="C221" s="79"/>
      <c r="D221" s="85"/>
      <c r="E221" s="85"/>
      <c r="F221" s="106"/>
      <c r="G221" s="106"/>
      <c r="H221" s="106"/>
      <c r="I221" s="106"/>
      <c r="J221" s="106"/>
      <c r="K221" s="106"/>
      <c r="L221" s="106"/>
      <c r="M221" s="79"/>
      <c r="N221" s="79"/>
      <c r="O221" s="85"/>
      <c r="P221" s="85"/>
      <c r="Q221" s="106"/>
      <c r="R221" s="106"/>
      <c r="S221" s="106"/>
      <c r="T221" s="106"/>
      <c r="U221" s="106"/>
      <c r="V221" s="106"/>
      <c r="W221" s="106"/>
      <c r="Y221" s="736"/>
      <c r="Z221" s="79"/>
      <c r="AA221" s="85"/>
      <c r="AB221" s="85"/>
      <c r="AC221" s="106"/>
      <c r="AD221" s="106"/>
      <c r="AE221" s="106"/>
      <c r="AF221" s="106"/>
      <c r="AG221" s="106"/>
      <c r="AH221" s="106"/>
      <c r="AI221" s="106"/>
      <c r="AJ221" s="79"/>
      <c r="AK221" s="79"/>
      <c r="AL221" s="85"/>
      <c r="AM221" s="85"/>
      <c r="AN221" s="106"/>
      <c r="AO221" s="106"/>
      <c r="AP221" s="106"/>
      <c r="AQ221" s="106"/>
      <c r="AR221" s="106"/>
      <c r="AS221" s="106"/>
      <c r="AT221" s="106"/>
    </row>
    <row r="222" spans="2:46" ht="18" customHeight="1" x14ac:dyDescent="0.25">
      <c r="B222" s="736"/>
      <c r="C222" s="79"/>
      <c r="D222" s="85"/>
      <c r="E222" s="85"/>
      <c r="F222" s="85"/>
      <c r="G222" s="85"/>
      <c r="H222" s="85"/>
      <c r="I222" s="85"/>
      <c r="J222" s="85"/>
      <c r="K222" s="85"/>
      <c r="L222" s="86"/>
      <c r="M222" s="79"/>
      <c r="N222" s="79"/>
      <c r="O222" s="85"/>
      <c r="P222" s="85"/>
      <c r="Q222" s="85"/>
      <c r="R222" s="85"/>
      <c r="S222" s="85"/>
      <c r="T222" s="85"/>
      <c r="U222" s="85"/>
      <c r="V222" s="85"/>
      <c r="W222" s="86"/>
      <c r="Y222" s="736"/>
      <c r="Z222" s="79"/>
      <c r="AA222" s="85"/>
      <c r="AB222" s="85"/>
      <c r="AC222" s="85"/>
      <c r="AD222" s="85"/>
      <c r="AE222" s="85"/>
      <c r="AF222" s="85"/>
      <c r="AG222" s="85"/>
      <c r="AH222" s="85"/>
      <c r="AI222" s="86"/>
      <c r="AJ222" s="79"/>
      <c r="AK222" s="79"/>
      <c r="AL222" s="85"/>
      <c r="AM222" s="85"/>
      <c r="AN222" s="85"/>
      <c r="AO222" s="85"/>
      <c r="AP222" s="85"/>
      <c r="AQ222" s="85"/>
      <c r="AR222" s="85"/>
      <c r="AS222" s="85"/>
      <c r="AT222" s="86"/>
    </row>
    <row r="223" spans="2:46" ht="18" customHeight="1" x14ac:dyDescent="0.25">
      <c r="B223" s="736"/>
      <c r="C223" s="709" t="s">
        <v>151</v>
      </c>
      <c r="D223" s="710"/>
      <c r="E223" s="710"/>
      <c r="F223" s="107" t="s">
        <v>81</v>
      </c>
      <c r="G223" s="107" t="s">
        <v>152</v>
      </c>
      <c r="H223" s="107" t="s">
        <v>153</v>
      </c>
      <c r="I223" s="85"/>
      <c r="J223" s="85"/>
      <c r="K223" s="85"/>
      <c r="L223" s="86"/>
      <c r="M223" s="79"/>
      <c r="N223" s="709" t="s">
        <v>151</v>
      </c>
      <c r="O223" s="710"/>
      <c r="P223" s="710"/>
      <c r="Q223" s="107" t="s">
        <v>81</v>
      </c>
      <c r="R223" s="107" t="s">
        <v>152</v>
      </c>
      <c r="S223" s="107" t="s">
        <v>153</v>
      </c>
      <c r="T223" s="85"/>
      <c r="U223" s="85"/>
      <c r="V223" s="85"/>
      <c r="W223" s="86"/>
      <c r="Y223" s="736"/>
      <c r="Z223" s="709" t="s">
        <v>151</v>
      </c>
      <c r="AA223" s="710"/>
      <c r="AB223" s="710"/>
      <c r="AC223" s="107" t="s">
        <v>81</v>
      </c>
      <c r="AD223" s="107" t="s">
        <v>152</v>
      </c>
      <c r="AE223" s="107" t="s">
        <v>153</v>
      </c>
      <c r="AF223" s="85"/>
      <c r="AG223" s="85"/>
      <c r="AH223" s="85"/>
      <c r="AI223" s="86"/>
      <c r="AJ223" s="79"/>
      <c r="AK223" s="709" t="s">
        <v>151</v>
      </c>
      <c r="AL223" s="710"/>
      <c r="AM223" s="710"/>
      <c r="AN223" s="107" t="s">
        <v>81</v>
      </c>
      <c r="AO223" s="107" t="s">
        <v>152</v>
      </c>
      <c r="AP223" s="107" t="s">
        <v>153</v>
      </c>
      <c r="AQ223" s="85"/>
      <c r="AR223" s="85"/>
      <c r="AS223" s="85"/>
      <c r="AT223" s="86"/>
    </row>
    <row r="224" spans="2:46" ht="18" customHeight="1" x14ac:dyDescent="0.25">
      <c r="B224" s="736"/>
      <c r="C224" s="694" t="str">
        <f>C213</f>
        <v>RUTLER Sébastien</v>
      </c>
      <c r="D224" s="695"/>
      <c r="E224" s="696"/>
      <c r="F224" s="700"/>
      <c r="G224" s="700"/>
      <c r="H224" s="700"/>
      <c r="I224" s="85"/>
      <c r="J224" s="85"/>
      <c r="K224" s="85"/>
      <c r="L224" s="86"/>
      <c r="M224" s="79"/>
      <c r="N224" s="694" t="str">
        <f>N213</f>
        <v>DEFRENEIX Samuel</v>
      </c>
      <c r="O224" s="695"/>
      <c r="P224" s="696"/>
      <c r="Q224" s="700"/>
      <c r="R224" s="700"/>
      <c r="S224" s="700"/>
      <c r="T224" s="85"/>
      <c r="U224" s="85"/>
      <c r="V224" s="85"/>
      <c r="W224" s="86"/>
      <c r="Y224" s="736"/>
      <c r="Z224" s="694" t="str">
        <f>Z213</f>
        <v>PAPIRER Alan</v>
      </c>
      <c r="AA224" s="695"/>
      <c r="AB224" s="696"/>
      <c r="AC224" s="700"/>
      <c r="AD224" s="700"/>
      <c r="AE224" s="700"/>
      <c r="AF224" s="85"/>
      <c r="AG224" s="85"/>
      <c r="AH224" s="85"/>
      <c r="AI224" s="86"/>
      <c r="AJ224" s="79"/>
      <c r="AK224" s="694" t="str">
        <f>AK213</f>
        <v>KERGOSIEN Arnaud</v>
      </c>
      <c r="AL224" s="695"/>
      <c r="AM224" s="696"/>
      <c r="AN224" s="700"/>
      <c r="AO224" s="700"/>
      <c r="AP224" s="700"/>
      <c r="AQ224" s="85"/>
      <c r="AR224" s="85"/>
      <c r="AS224" s="85"/>
      <c r="AT224" s="86"/>
    </row>
    <row r="225" spans="2:46" ht="18" customHeight="1" x14ac:dyDescent="0.25">
      <c r="B225" s="736"/>
      <c r="C225" s="697"/>
      <c r="D225" s="698"/>
      <c r="E225" s="699"/>
      <c r="F225" s="701"/>
      <c r="G225" s="701"/>
      <c r="H225" s="701"/>
      <c r="I225" s="85"/>
      <c r="J225" s="85"/>
      <c r="K225" s="85"/>
      <c r="L225" s="86"/>
      <c r="M225" s="79"/>
      <c r="N225" s="697"/>
      <c r="O225" s="698"/>
      <c r="P225" s="699"/>
      <c r="Q225" s="701"/>
      <c r="R225" s="701"/>
      <c r="S225" s="701"/>
      <c r="T225" s="85"/>
      <c r="U225" s="85"/>
      <c r="V225" s="85"/>
      <c r="W225" s="86"/>
      <c r="Y225" s="736"/>
      <c r="Z225" s="697"/>
      <c r="AA225" s="698"/>
      <c r="AB225" s="699"/>
      <c r="AC225" s="701"/>
      <c r="AD225" s="701"/>
      <c r="AE225" s="701"/>
      <c r="AF225" s="85"/>
      <c r="AG225" s="85"/>
      <c r="AH225" s="85"/>
      <c r="AI225" s="86"/>
      <c r="AJ225" s="79"/>
      <c r="AK225" s="697"/>
      <c r="AL225" s="698"/>
      <c r="AM225" s="699"/>
      <c r="AN225" s="701"/>
      <c r="AO225" s="701"/>
      <c r="AP225" s="701"/>
      <c r="AQ225" s="85"/>
      <c r="AR225" s="85"/>
      <c r="AS225" s="85"/>
      <c r="AT225" s="86"/>
    </row>
    <row r="226" spans="2:46" ht="18" customHeight="1" x14ac:dyDescent="0.25">
      <c r="B226" s="736"/>
      <c r="C226" s="694" t="str">
        <f>C218</f>
        <v>MANIER William</v>
      </c>
      <c r="D226" s="695"/>
      <c r="E226" s="696"/>
      <c r="F226" s="700"/>
      <c r="G226" s="700"/>
      <c r="H226" s="700"/>
      <c r="I226" s="85"/>
      <c r="J226" s="85"/>
      <c r="K226" s="85"/>
      <c r="L226" s="86"/>
      <c r="M226" s="79"/>
      <c r="N226" s="694" t="str">
        <f>N218</f>
        <v>PIERROT Tristan</v>
      </c>
      <c r="O226" s="695"/>
      <c r="P226" s="696"/>
      <c r="Q226" s="700"/>
      <c r="R226" s="700"/>
      <c r="S226" s="700"/>
      <c r="T226" s="85"/>
      <c r="U226" s="85"/>
      <c r="V226" s="85"/>
      <c r="W226" s="86"/>
      <c r="Y226" s="736"/>
      <c r="Z226" s="694" t="str">
        <f>Z218</f>
        <v>BELTRAND Arnaud</v>
      </c>
      <c r="AA226" s="695"/>
      <c r="AB226" s="696"/>
      <c r="AC226" s="700"/>
      <c r="AD226" s="700"/>
      <c r="AE226" s="700"/>
      <c r="AF226" s="85"/>
      <c r="AG226" s="85"/>
      <c r="AH226" s="85"/>
      <c r="AI226" s="86"/>
      <c r="AJ226" s="79"/>
      <c r="AK226" s="694" t="str">
        <f>AK218</f>
        <v>SIREAU GOSSIAUX Florence</v>
      </c>
      <c r="AL226" s="695"/>
      <c r="AM226" s="696"/>
      <c r="AN226" s="700"/>
      <c r="AO226" s="700"/>
      <c r="AP226" s="700"/>
      <c r="AQ226" s="85"/>
      <c r="AR226" s="85"/>
      <c r="AS226" s="85"/>
      <c r="AT226" s="86"/>
    </row>
    <row r="227" spans="2:46" ht="18" customHeight="1" x14ac:dyDescent="0.25">
      <c r="B227" s="736"/>
      <c r="C227" s="697"/>
      <c r="D227" s="698"/>
      <c r="E227" s="699"/>
      <c r="F227" s="701"/>
      <c r="G227" s="701"/>
      <c r="H227" s="701"/>
      <c r="I227" s="85"/>
      <c r="J227" s="85"/>
      <c r="K227" s="85"/>
      <c r="L227" s="86"/>
      <c r="M227" s="79"/>
      <c r="N227" s="697"/>
      <c r="O227" s="698"/>
      <c r="P227" s="699"/>
      <c r="Q227" s="701"/>
      <c r="R227" s="701"/>
      <c r="S227" s="701"/>
      <c r="T227" s="85"/>
      <c r="U227" s="85"/>
      <c r="V227" s="85"/>
      <c r="W227" s="86"/>
      <c r="Y227" s="736"/>
      <c r="Z227" s="697"/>
      <c r="AA227" s="698"/>
      <c r="AB227" s="699"/>
      <c r="AC227" s="701"/>
      <c r="AD227" s="701"/>
      <c r="AE227" s="701"/>
      <c r="AF227" s="85"/>
      <c r="AG227" s="85"/>
      <c r="AH227" s="85"/>
      <c r="AI227" s="86"/>
      <c r="AJ227" s="79"/>
      <c r="AK227" s="697"/>
      <c r="AL227" s="698"/>
      <c r="AM227" s="699"/>
      <c r="AN227" s="701"/>
      <c r="AO227" s="701"/>
      <c r="AP227" s="701"/>
      <c r="AQ227" s="85"/>
      <c r="AR227" s="85"/>
      <c r="AS227" s="85"/>
      <c r="AT227" s="86"/>
    </row>
    <row r="228" spans="2:46" ht="18" customHeight="1" x14ac:dyDescent="0.25">
      <c r="B228" s="736"/>
      <c r="C228" s="108" t="s">
        <v>154</v>
      </c>
      <c r="D228" s="85"/>
      <c r="E228" s="85"/>
      <c r="F228" s="85"/>
      <c r="G228" s="85"/>
      <c r="H228" s="85"/>
      <c r="I228" s="85"/>
      <c r="J228" s="85"/>
      <c r="K228" s="85"/>
      <c r="L228" s="86"/>
      <c r="M228" s="79"/>
      <c r="N228" s="108" t="s">
        <v>154</v>
      </c>
      <c r="O228" s="85"/>
      <c r="P228" s="85"/>
      <c r="Q228" s="85"/>
      <c r="R228" s="85"/>
      <c r="S228" s="85"/>
      <c r="T228" s="85"/>
      <c r="U228" s="85"/>
      <c r="V228" s="85"/>
      <c r="W228" s="86"/>
      <c r="Y228" s="736"/>
      <c r="Z228" s="108" t="s">
        <v>154</v>
      </c>
      <c r="AA228" s="85"/>
      <c r="AB228" s="85"/>
      <c r="AC228" s="85"/>
      <c r="AD228" s="85"/>
      <c r="AE228" s="85"/>
      <c r="AF228" s="85"/>
      <c r="AG228" s="85"/>
      <c r="AH228" s="85"/>
      <c r="AI228" s="86"/>
      <c r="AJ228" s="79"/>
      <c r="AK228" s="108" t="s">
        <v>154</v>
      </c>
      <c r="AL228" s="85"/>
      <c r="AM228" s="85"/>
      <c r="AN228" s="85"/>
      <c r="AO228" s="85"/>
      <c r="AP228" s="85"/>
      <c r="AQ228" s="85"/>
      <c r="AR228" s="85"/>
      <c r="AS228" s="85"/>
      <c r="AT228" s="86"/>
    </row>
    <row r="229" spans="2:46" ht="18" customHeight="1" x14ac:dyDescent="0.25">
      <c r="B229" s="736"/>
      <c r="C229" s="79"/>
      <c r="D229" s="85"/>
      <c r="E229" s="85"/>
      <c r="F229" s="85"/>
      <c r="G229" s="85"/>
      <c r="H229" s="85"/>
      <c r="I229" s="85"/>
      <c r="J229" s="85"/>
      <c r="K229" s="85"/>
      <c r="L229" s="86"/>
      <c r="M229" s="79"/>
      <c r="N229" s="79"/>
      <c r="O229" s="85"/>
      <c r="P229" s="85"/>
      <c r="Q229" s="85"/>
      <c r="R229" s="85"/>
      <c r="S229" s="85"/>
      <c r="T229" s="85"/>
      <c r="U229" s="85"/>
      <c r="V229" s="85"/>
      <c r="W229" s="86"/>
      <c r="Y229" s="736"/>
      <c r="Z229" s="79"/>
      <c r="AA229" s="85"/>
      <c r="AB229" s="85"/>
      <c r="AC229" s="85"/>
      <c r="AD229" s="85"/>
      <c r="AE229" s="85"/>
      <c r="AF229" s="85"/>
      <c r="AG229" s="85"/>
      <c r="AH229" s="85"/>
      <c r="AI229" s="86"/>
      <c r="AJ229" s="79"/>
      <c r="AK229" s="79"/>
      <c r="AL229" s="85"/>
      <c r="AM229" s="85"/>
      <c r="AN229" s="85"/>
      <c r="AO229" s="85"/>
      <c r="AP229" s="85"/>
      <c r="AQ229" s="85"/>
      <c r="AR229" s="85"/>
      <c r="AS229" s="85"/>
      <c r="AT229" s="86"/>
    </row>
    <row r="230" spans="2:46" ht="18" customHeight="1" x14ac:dyDescent="0.25">
      <c r="B230" s="736"/>
      <c r="C230" s="109" t="s">
        <v>155</v>
      </c>
      <c r="D230" s="110"/>
      <c r="E230" s="110"/>
      <c r="F230" s="110"/>
      <c r="G230" s="110"/>
      <c r="H230" s="110"/>
      <c r="I230" s="110"/>
      <c r="J230" s="110"/>
      <c r="K230" s="110"/>
      <c r="L230" s="111"/>
      <c r="M230" s="79"/>
      <c r="N230" s="109" t="s">
        <v>155</v>
      </c>
      <c r="O230" s="110"/>
      <c r="P230" s="110"/>
      <c r="Q230" s="110"/>
      <c r="R230" s="110"/>
      <c r="S230" s="110"/>
      <c r="T230" s="110"/>
      <c r="U230" s="110"/>
      <c r="V230" s="110"/>
      <c r="W230" s="111"/>
      <c r="Y230" s="736"/>
      <c r="Z230" s="109" t="s">
        <v>155</v>
      </c>
      <c r="AA230" s="110"/>
      <c r="AB230" s="110"/>
      <c r="AC230" s="110"/>
      <c r="AD230" s="110"/>
      <c r="AE230" s="110"/>
      <c r="AF230" s="110"/>
      <c r="AG230" s="110"/>
      <c r="AH230" s="110"/>
      <c r="AI230" s="111"/>
      <c r="AJ230" s="79"/>
      <c r="AK230" s="109" t="s">
        <v>155</v>
      </c>
      <c r="AL230" s="110"/>
      <c r="AM230" s="110"/>
      <c r="AN230" s="110"/>
      <c r="AO230" s="110"/>
      <c r="AP230" s="110"/>
      <c r="AQ230" s="110"/>
      <c r="AR230" s="110"/>
      <c r="AS230" s="110"/>
      <c r="AT230" s="111"/>
    </row>
    <row r="231" spans="2:46" ht="18" customHeight="1" x14ac:dyDescent="0.25">
      <c r="B231" s="736"/>
      <c r="Y231" s="736"/>
    </row>
    <row r="232" spans="2:46" ht="18" customHeight="1" x14ac:dyDescent="0.25">
      <c r="B232" s="736"/>
      <c r="Y232" s="736"/>
    </row>
    <row r="233" spans="2:46" s="44" customFormat="1" ht="18" customHeight="1" x14ac:dyDescent="0.25">
      <c r="B233" s="736"/>
      <c r="C233" s="726" t="str">
        <f>IF(Prépa!$O$10&lt;&gt;0,Prépa!$O$10,"")</f>
        <v>Critérium Fédéral</v>
      </c>
      <c r="D233" s="727"/>
      <c r="E233" s="727"/>
      <c r="F233" s="727"/>
      <c r="G233" s="727"/>
      <c r="H233" s="727"/>
      <c r="I233" s="727"/>
      <c r="J233" s="727"/>
      <c r="K233" s="727"/>
      <c r="L233" s="728"/>
      <c r="M233" s="79"/>
      <c r="N233" s="726" t="str">
        <f>IF(Prépa!$O$10&lt;&gt;0,Prépa!$O$10,"")</f>
        <v>Critérium Fédéral</v>
      </c>
      <c r="O233" s="727"/>
      <c r="P233" s="727"/>
      <c r="Q233" s="727"/>
      <c r="R233" s="727"/>
      <c r="S233" s="727"/>
      <c r="T233" s="727"/>
      <c r="U233" s="727"/>
      <c r="V233" s="727"/>
      <c r="W233" s="728"/>
      <c r="Y233" s="736"/>
      <c r="Z233" s="726" t="str">
        <f>IF(Prépa!$O$10&lt;&gt;0,Prépa!$O$10,"")</f>
        <v>Critérium Fédéral</v>
      </c>
      <c r="AA233" s="727"/>
      <c r="AB233" s="727"/>
      <c r="AC233" s="727"/>
      <c r="AD233" s="727"/>
      <c r="AE233" s="727"/>
      <c r="AF233" s="727"/>
      <c r="AG233" s="727"/>
      <c r="AH233" s="727"/>
      <c r="AI233" s="728"/>
      <c r="AJ233" s="79"/>
      <c r="AK233" s="726" t="str">
        <f>IF(Prépa!$O$10&lt;&gt;0,Prépa!$O$10,"")</f>
        <v>Critérium Fédéral</v>
      </c>
      <c r="AL233" s="727"/>
      <c r="AM233" s="727"/>
      <c r="AN233" s="727"/>
      <c r="AO233" s="727"/>
      <c r="AP233" s="727"/>
      <c r="AQ233" s="727"/>
      <c r="AR233" s="727"/>
      <c r="AS233" s="727"/>
      <c r="AT233" s="728"/>
    </row>
    <row r="234" spans="2:46" s="44" customFormat="1" ht="18" customHeight="1" x14ac:dyDescent="0.25">
      <c r="B234" s="736"/>
      <c r="C234" s="729" t="str">
        <f>IF(Prépa!$D$14&lt;&gt;0,Prépa!$D$14,"")&amp;IF(Prépa!$K$110&lt;&gt;0," - "&amp;Prépa!$K$110,"")</f>
        <v>TOURS - 10 Fevrier 2018</v>
      </c>
      <c r="D234" s="730"/>
      <c r="E234" s="730"/>
      <c r="F234" s="730"/>
      <c r="G234" s="730"/>
      <c r="H234" s="730"/>
      <c r="I234" s="730"/>
      <c r="J234" s="730"/>
      <c r="K234" s="730"/>
      <c r="L234" s="731"/>
      <c r="M234" s="79"/>
      <c r="N234" s="729" t="str">
        <f>IF(Prépa!$D$14&lt;&gt;0,Prépa!$D$14,"")&amp;IF(Prépa!$K$110&lt;&gt;0," - "&amp;Prépa!$K$110,"")</f>
        <v>TOURS - 10 Fevrier 2018</v>
      </c>
      <c r="O234" s="730"/>
      <c r="P234" s="730"/>
      <c r="Q234" s="730"/>
      <c r="R234" s="730"/>
      <c r="S234" s="730"/>
      <c r="T234" s="730"/>
      <c r="U234" s="730"/>
      <c r="V234" s="730"/>
      <c r="W234" s="731"/>
      <c r="Y234" s="736"/>
      <c r="Z234" s="729" t="str">
        <f>IF(Prépa!$D$14&lt;&gt;0,Prépa!$D$14,"")&amp;IF(Prépa!$K$110&lt;&gt;0," - "&amp;Prépa!$K$110,"")</f>
        <v>TOURS - 10 Fevrier 2018</v>
      </c>
      <c r="AA234" s="730"/>
      <c r="AB234" s="730"/>
      <c r="AC234" s="730"/>
      <c r="AD234" s="730"/>
      <c r="AE234" s="730"/>
      <c r="AF234" s="730"/>
      <c r="AG234" s="730"/>
      <c r="AH234" s="730"/>
      <c r="AI234" s="731"/>
      <c r="AJ234" s="79"/>
      <c r="AK234" s="729" t="str">
        <f>IF(Prépa!$D$14&lt;&gt;0,Prépa!$D$14,"")&amp;IF(Prépa!$K$110&lt;&gt;0," - "&amp;Prépa!$K$110,"")</f>
        <v>TOURS - 10 Fevrier 2018</v>
      </c>
      <c r="AL234" s="730"/>
      <c r="AM234" s="730"/>
      <c r="AN234" s="730"/>
      <c r="AO234" s="730"/>
      <c r="AP234" s="730"/>
      <c r="AQ234" s="730"/>
      <c r="AR234" s="730"/>
      <c r="AS234" s="730"/>
      <c r="AT234" s="731"/>
    </row>
    <row r="235" spans="2:46" s="44" customFormat="1" ht="18" customHeight="1" x14ac:dyDescent="0.25">
      <c r="B235" s="736"/>
      <c r="C235" s="80"/>
      <c r="D235" s="81"/>
      <c r="E235" s="81"/>
      <c r="F235" s="81"/>
      <c r="G235" s="81"/>
      <c r="H235" s="81"/>
      <c r="I235" s="81"/>
      <c r="J235" s="81"/>
      <c r="K235" s="81"/>
      <c r="L235" s="82"/>
      <c r="M235" s="79"/>
      <c r="N235" s="80"/>
      <c r="O235" s="81"/>
      <c r="P235" s="81"/>
      <c r="Q235" s="81"/>
      <c r="R235" s="81"/>
      <c r="S235" s="81"/>
      <c r="T235" s="81"/>
      <c r="U235" s="81"/>
      <c r="V235" s="81"/>
      <c r="W235" s="82"/>
      <c r="Y235" s="736"/>
      <c r="Z235" s="80"/>
      <c r="AA235" s="81"/>
      <c r="AB235" s="81"/>
      <c r="AC235" s="81"/>
      <c r="AD235" s="81"/>
      <c r="AE235" s="81"/>
      <c r="AF235" s="81"/>
      <c r="AG235" s="81"/>
      <c r="AH235" s="81"/>
      <c r="AI235" s="82"/>
      <c r="AJ235" s="79"/>
      <c r="AK235" s="80"/>
      <c r="AL235" s="81"/>
      <c r="AM235" s="81"/>
      <c r="AN235" s="81"/>
      <c r="AO235" s="81"/>
      <c r="AP235" s="81"/>
      <c r="AQ235" s="81"/>
      <c r="AR235" s="81"/>
      <c r="AS235" s="81"/>
      <c r="AT235" s="82"/>
    </row>
    <row r="236" spans="2:46" s="44" customFormat="1" ht="18" customHeight="1" x14ac:dyDescent="0.25">
      <c r="B236" s="736"/>
      <c r="C236" s="732" t="str">
        <f>IF(Prépa!$O$72&lt;&gt;"",Prépa!$O$72,"")&amp;IF(Prépa!$O$29&lt;&gt;""," - "&amp;Prépa!$O$29,"")</f>
        <v>OPEN Assis - Nat 2A Nord</v>
      </c>
      <c r="D236" s="733"/>
      <c r="E236" s="733"/>
      <c r="F236" s="733"/>
      <c r="G236" s="733"/>
      <c r="H236" s="733"/>
      <c r="I236" s="733"/>
      <c r="J236" s="733"/>
      <c r="K236" s="733"/>
      <c r="L236" s="734"/>
      <c r="M236" s="79"/>
      <c r="N236" s="732" t="str">
        <f>IF(Prépa!$O$72&lt;&gt;"",Prépa!$O$72,"")&amp;IF(Prépa!$O$29&lt;&gt;""," - "&amp;Prépa!$O$29,"")</f>
        <v>OPEN Assis - Nat 2A Nord</v>
      </c>
      <c r="O236" s="733"/>
      <c r="P236" s="733"/>
      <c r="Q236" s="733"/>
      <c r="R236" s="733"/>
      <c r="S236" s="733"/>
      <c r="T236" s="733"/>
      <c r="U236" s="733"/>
      <c r="V236" s="733"/>
      <c r="W236" s="734"/>
      <c r="Y236" s="736"/>
      <c r="Z236" s="732" t="str">
        <f>IF(Prépa!$O$72&lt;&gt;"",Prépa!$O$72,"")&amp;IF(Prépa!$O$32&lt;&gt;""," - "&amp;Prépa!$O$32,"")</f>
        <v>OPEN Assis - Nat 2B Nord</v>
      </c>
      <c r="AA236" s="733"/>
      <c r="AB236" s="733"/>
      <c r="AC236" s="733"/>
      <c r="AD236" s="733"/>
      <c r="AE236" s="733"/>
      <c r="AF236" s="733"/>
      <c r="AG236" s="733"/>
      <c r="AH236" s="733"/>
      <c r="AI236" s="734"/>
      <c r="AJ236" s="79"/>
      <c r="AK236" s="732" t="str">
        <f>IF(Prépa!$O$72&lt;&gt;"",Prépa!$O$72,"")&amp;IF(Prépa!$O$32&lt;&gt;""," - "&amp;Prépa!$O$32,"")</f>
        <v>OPEN Assis - Nat 2B Nord</v>
      </c>
      <c r="AL236" s="733"/>
      <c r="AM236" s="733"/>
      <c r="AN236" s="733"/>
      <c r="AO236" s="733"/>
      <c r="AP236" s="733"/>
      <c r="AQ236" s="733"/>
      <c r="AR236" s="733"/>
      <c r="AS236" s="733"/>
      <c r="AT236" s="734"/>
    </row>
    <row r="237" spans="2:46" s="44" customFormat="1" ht="18" customHeight="1" x14ac:dyDescent="0.25">
      <c r="B237" s="736"/>
      <c r="C237" s="83"/>
      <c r="D237" s="84"/>
      <c r="E237" s="84"/>
      <c r="F237" s="84"/>
      <c r="G237" s="85"/>
      <c r="H237" s="85"/>
      <c r="I237" s="85"/>
      <c r="J237" s="85"/>
      <c r="K237" s="85"/>
      <c r="L237" s="86"/>
      <c r="M237" s="79"/>
      <c r="N237" s="83"/>
      <c r="O237" s="84"/>
      <c r="P237" s="84"/>
      <c r="Q237" s="84"/>
      <c r="R237" s="85"/>
      <c r="S237" s="85"/>
      <c r="T237" s="85"/>
      <c r="U237" s="85"/>
      <c r="V237" s="85"/>
      <c r="W237" s="86"/>
      <c r="Y237" s="736"/>
      <c r="Z237" s="83"/>
      <c r="AA237" s="84"/>
      <c r="AB237" s="84"/>
      <c r="AC237" s="84"/>
      <c r="AD237" s="85"/>
      <c r="AE237" s="85"/>
      <c r="AF237" s="85"/>
      <c r="AG237" s="85"/>
      <c r="AH237" s="85"/>
      <c r="AI237" s="86"/>
      <c r="AJ237" s="79"/>
      <c r="AK237" s="83"/>
      <c r="AL237" s="84"/>
      <c r="AM237" s="84"/>
      <c r="AN237" s="84"/>
      <c r="AO237" s="85"/>
      <c r="AP237" s="85"/>
      <c r="AQ237" s="85"/>
      <c r="AR237" s="85"/>
      <c r="AS237" s="85"/>
      <c r="AT237" s="86"/>
    </row>
    <row r="238" spans="2:46" s="44" customFormat="1" ht="18" customHeight="1" x14ac:dyDescent="0.25">
      <c r="B238" s="736"/>
      <c r="C238" s="87"/>
      <c r="D238" s="88"/>
      <c r="E238" s="89" t="s">
        <v>145</v>
      </c>
      <c r="F238" s="735" t="str">
        <f>IF(Prépa!$W$29&lt;&gt;"",Prépa!$W$29,"")</f>
        <v>13h30</v>
      </c>
      <c r="G238" s="735"/>
      <c r="H238"/>
      <c r="I238" s="89" t="s">
        <v>146</v>
      </c>
      <c r="J238" s="90">
        <f>IF(Prépa!$X$29&lt;&gt;"",Prépa!$X$29,"")</f>
        <v>8</v>
      </c>
      <c r="K238" s="91"/>
      <c r="L238" s="86"/>
      <c r="M238" s="79"/>
      <c r="N238" s="87"/>
      <c r="O238" s="88"/>
      <c r="P238" s="89" t="s">
        <v>145</v>
      </c>
      <c r="Q238" s="735" t="str">
        <f>IF(Prépa!$W$30&lt;&gt;"",Prépa!$W$30,"")</f>
        <v>13h30</v>
      </c>
      <c r="R238" s="735"/>
      <c r="S238"/>
      <c r="T238" s="89" t="s">
        <v>146</v>
      </c>
      <c r="U238" s="90">
        <f>IF(Prépa!$X$30&lt;&gt;"",Prépa!$X$30,"")</f>
        <v>5</v>
      </c>
      <c r="V238" s="91"/>
      <c r="W238" s="86"/>
      <c r="Y238" s="736"/>
      <c r="Z238" s="87"/>
      <c r="AA238" s="88"/>
      <c r="AB238" s="89" t="s">
        <v>145</v>
      </c>
      <c r="AC238" s="735" t="str">
        <f>IF(Prépa!$AD$29&lt;&gt;"",Prépa!$AD$29,"")</f>
        <v>13h30</v>
      </c>
      <c r="AD238" s="735"/>
      <c r="AE238"/>
      <c r="AF238" s="89" t="s">
        <v>146</v>
      </c>
      <c r="AG238" s="90">
        <f>IF(Prépa!$AE$29&lt;&gt;"",Prépa!$AE$29,"")</f>
        <v>4</v>
      </c>
      <c r="AH238" s="91"/>
      <c r="AI238" s="86"/>
      <c r="AJ238" s="79"/>
      <c r="AK238" s="87"/>
      <c r="AL238" s="88"/>
      <c r="AM238" s="89" t="s">
        <v>145</v>
      </c>
      <c r="AN238" s="735" t="str">
        <f>IF(Prépa!$AD$30&lt;&gt;"",Prépa!$AD$30,"")</f>
        <v>13h30</v>
      </c>
      <c r="AO238" s="735"/>
      <c r="AP238"/>
      <c r="AQ238" s="89" t="s">
        <v>146</v>
      </c>
      <c r="AR238" s="90">
        <f>IF(Prépa!$AE$30&lt;&gt;"",Prépa!$AE$30,"")</f>
        <v>1</v>
      </c>
      <c r="AS238" s="91"/>
      <c r="AT238" s="86"/>
    </row>
    <row r="239" spans="2:46" s="44" customFormat="1" ht="18" customHeight="1" x14ac:dyDescent="0.25">
      <c r="B239" s="736"/>
      <c r="C239" s="92"/>
      <c r="D239" s="93"/>
      <c r="E239" s="93"/>
      <c r="F239" s="94"/>
      <c r="G239" s="94"/>
      <c r="H239" s="94"/>
      <c r="I239" s="94"/>
      <c r="J239" s="94"/>
      <c r="K239" s="85"/>
      <c r="L239" s="86"/>
      <c r="M239" s="79"/>
      <c r="N239" s="92"/>
      <c r="O239" s="93"/>
      <c r="P239" s="93"/>
      <c r="Q239" s="94"/>
      <c r="R239" s="94"/>
      <c r="S239" s="94"/>
      <c r="T239" s="94"/>
      <c r="U239" s="94"/>
      <c r="V239" s="85"/>
      <c r="W239" s="86"/>
      <c r="Y239" s="736"/>
      <c r="Z239" s="92"/>
      <c r="AA239" s="93"/>
      <c r="AB239" s="93"/>
      <c r="AC239" s="94"/>
      <c r="AD239" s="94"/>
      <c r="AE239" s="94"/>
      <c r="AF239" s="94"/>
      <c r="AG239" s="94"/>
      <c r="AH239" s="85"/>
      <c r="AI239" s="86"/>
      <c r="AJ239" s="79"/>
      <c r="AK239" s="92"/>
      <c r="AL239" s="93"/>
      <c r="AM239" s="93"/>
      <c r="AN239" s="94"/>
      <c r="AO239" s="94"/>
      <c r="AP239" s="94"/>
      <c r="AQ239" s="94"/>
      <c r="AR239" s="94"/>
      <c r="AS239" s="85"/>
      <c r="AT239" s="86"/>
    </row>
    <row r="240" spans="2:46" s="44" customFormat="1" ht="18" customHeight="1" x14ac:dyDescent="0.25">
      <c r="B240" s="736"/>
      <c r="C240" s="95" t="s">
        <v>147</v>
      </c>
      <c r="D240" s="93"/>
      <c r="E240"/>
      <c r="F240"/>
      <c r="G240" s="94"/>
      <c r="H240" s="94"/>
      <c r="I240" s="94"/>
      <c r="J240" s="94"/>
      <c r="K240" s="85"/>
      <c r="L240" s="86"/>
      <c r="M240" s="79"/>
      <c r="N240" s="95" t="s">
        <v>147</v>
      </c>
      <c r="O240" s="93"/>
      <c r="P240"/>
      <c r="Q240"/>
      <c r="R240" s="94"/>
      <c r="S240" s="94"/>
      <c r="T240" s="94"/>
      <c r="U240" s="94"/>
      <c r="V240" s="85"/>
      <c r="W240" s="86"/>
      <c r="Y240" s="736"/>
      <c r="Z240" s="95" t="s">
        <v>147</v>
      </c>
      <c r="AA240" s="93"/>
      <c r="AB240"/>
      <c r="AC240"/>
      <c r="AD240" s="94"/>
      <c r="AE240" s="94"/>
      <c r="AF240" s="94"/>
      <c r="AG240" s="94"/>
      <c r="AH240" s="85"/>
      <c r="AI240" s="86"/>
      <c r="AJ240" s="79"/>
      <c r="AK240" s="95" t="s">
        <v>147</v>
      </c>
      <c r="AL240" s="93"/>
      <c r="AM240"/>
      <c r="AN240"/>
      <c r="AO240" s="94"/>
      <c r="AP240" s="94"/>
      <c r="AQ240" s="94"/>
      <c r="AR240" s="94"/>
      <c r="AS240" s="85"/>
      <c r="AT240" s="86"/>
    </row>
    <row r="241" spans="2:46" s="44" customFormat="1" ht="18" customHeight="1" x14ac:dyDescent="0.25">
      <c r="B241" s="736"/>
      <c r="C241" s="92"/>
      <c r="D241" s="93"/>
      <c r="E241" s="93"/>
      <c r="F241" s="94"/>
      <c r="G241" s="717" t="s">
        <v>308</v>
      </c>
      <c r="H241" s="717"/>
      <c r="I241" s="717"/>
      <c r="J241" s="717"/>
      <c r="K241" s="717"/>
      <c r="L241" s="86"/>
      <c r="M241" s="79"/>
      <c r="N241" s="92"/>
      <c r="O241" s="93"/>
      <c r="P241" s="93"/>
      <c r="Q241" s="94"/>
      <c r="R241" s="717" t="s">
        <v>309</v>
      </c>
      <c r="S241" s="717"/>
      <c r="T241" s="717"/>
      <c r="U241" s="717"/>
      <c r="V241" s="717"/>
      <c r="W241" s="86"/>
      <c r="Y241" s="736"/>
      <c r="Z241" s="92"/>
      <c r="AA241" s="93"/>
      <c r="AB241" s="93"/>
      <c r="AC241" s="94"/>
      <c r="AD241" s="717" t="s">
        <v>308</v>
      </c>
      <c r="AE241" s="717"/>
      <c r="AF241" s="717"/>
      <c r="AG241" s="717"/>
      <c r="AH241" s="717"/>
      <c r="AI241" s="86"/>
      <c r="AJ241" s="79"/>
      <c r="AK241" s="92"/>
      <c r="AL241" s="93"/>
      <c r="AM241" s="93"/>
      <c r="AN241" s="94"/>
      <c r="AO241" s="717" t="s">
        <v>309</v>
      </c>
      <c r="AP241" s="717"/>
      <c r="AQ241" s="717"/>
      <c r="AR241" s="717"/>
      <c r="AS241" s="717"/>
      <c r="AT241" s="86"/>
    </row>
    <row r="242" spans="2:46" s="44" customFormat="1" ht="18" customHeight="1" x14ac:dyDescent="0.25">
      <c r="B242" s="736"/>
      <c r="C242" s="92"/>
      <c r="D242" s="458"/>
      <c r="E242" s="93"/>
      <c r="F242" s="718" t="s">
        <v>148</v>
      </c>
      <c r="G242" s="719"/>
      <c r="H242" s="719"/>
      <c r="I242" s="719"/>
      <c r="J242" s="719"/>
      <c r="K242" s="719"/>
      <c r="L242" s="720"/>
      <c r="M242" s="79"/>
      <c r="N242" s="92"/>
      <c r="O242" s="458"/>
      <c r="P242" s="93"/>
      <c r="Q242" s="718" t="s">
        <v>148</v>
      </c>
      <c r="R242" s="719"/>
      <c r="S242" s="719"/>
      <c r="T242" s="719"/>
      <c r="U242" s="719"/>
      <c r="V242" s="719"/>
      <c r="W242" s="720"/>
      <c r="Y242" s="736"/>
      <c r="Z242" s="92"/>
      <c r="AA242" s="458"/>
      <c r="AB242" s="93"/>
      <c r="AC242" s="718" t="s">
        <v>148</v>
      </c>
      <c r="AD242" s="719"/>
      <c r="AE242" s="719"/>
      <c r="AF242" s="719"/>
      <c r="AG242" s="719"/>
      <c r="AH242" s="719"/>
      <c r="AI242" s="720"/>
      <c r="AJ242" s="79"/>
      <c r="AK242" s="92"/>
      <c r="AL242" s="458"/>
      <c r="AM242" s="93"/>
      <c r="AN242" s="718" t="s">
        <v>148</v>
      </c>
      <c r="AO242" s="719"/>
      <c r="AP242" s="719"/>
      <c r="AQ242" s="719"/>
      <c r="AR242" s="719"/>
      <c r="AS242" s="719"/>
      <c r="AT242" s="720"/>
    </row>
    <row r="243" spans="2:46" s="44" customFormat="1" ht="18" customHeight="1" x14ac:dyDescent="0.25">
      <c r="B243" s="736"/>
      <c r="C243" s="721" t="s">
        <v>149</v>
      </c>
      <c r="D243" s="722"/>
      <c r="E243" s="722"/>
      <c r="F243" s="98">
        <v>1</v>
      </c>
      <c r="G243" s="98">
        <v>2</v>
      </c>
      <c r="H243" s="98">
        <v>3</v>
      </c>
      <c r="I243" s="98">
        <v>4</v>
      </c>
      <c r="J243" s="98">
        <v>5</v>
      </c>
      <c r="K243" s="98">
        <v>6</v>
      </c>
      <c r="L243" s="98">
        <v>7</v>
      </c>
      <c r="M243" s="79"/>
      <c r="N243" s="721" t="s">
        <v>149</v>
      </c>
      <c r="O243" s="722"/>
      <c r="P243" s="722"/>
      <c r="Q243" s="98">
        <v>1</v>
      </c>
      <c r="R243" s="98">
        <v>2</v>
      </c>
      <c r="S243" s="98">
        <v>3</v>
      </c>
      <c r="T243" s="98">
        <v>4</v>
      </c>
      <c r="U243" s="98">
        <v>5</v>
      </c>
      <c r="V243" s="98">
        <v>6</v>
      </c>
      <c r="W243" s="98">
        <v>7</v>
      </c>
      <c r="Y243" s="736"/>
      <c r="Z243" s="721" t="s">
        <v>149</v>
      </c>
      <c r="AA243" s="722"/>
      <c r="AB243" s="722"/>
      <c r="AC243" s="98">
        <v>1</v>
      </c>
      <c r="AD243" s="98">
        <v>2</v>
      </c>
      <c r="AE243" s="98">
        <v>3</v>
      </c>
      <c r="AF243" s="98">
        <v>4</v>
      </c>
      <c r="AG243" s="98">
        <v>5</v>
      </c>
      <c r="AH243" s="98">
        <v>6</v>
      </c>
      <c r="AI243" s="98">
        <v>7</v>
      </c>
      <c r="AJ243" s="79"/>
      <c r="AK243" s="721" t="s">
        <v>149</v>
      </c>
      <c r="AL243" s="722"/>
      <c r="AM243" s="722"/>
      <c r="AN243" s="98">
        <v>1</v>
      </c>
      <c r="AO243" s="98">
        <v>2</v>
      </c>
      <c r="AP243" s="98">
        <v>3</v>
      </c>
      <c r="AQ243" s="98">
        <v>4</v>
      </c>
      <c r="AR243" s="98">
        <v>5</v>
      </c>
      <c r="AS243" s="98">
        <v>6</v>
      </c>
      <c r="AT243" s="98">
        <v>7</v>
      </c>
    </row>
    <row r="244" spans="2:46" s="44" customFormat="1" ht="18" customHeight="1" x14ac:dyDescent="0.25">
      <c r="B244" s="736"/>
      <c r="C244" s="96"/>
      <c r="D244" s="99" t="str">
        <f>IF(AND('GROUPE A'!$C$41&lt;&gt;"",'GROUPE A'!$E$41&lt;&gt;""),'GROUPE A'!$C$41&amp;" - "&amp;'GROUPE A'!$E$41,"")</f>
        <v>3 - 7</v>
      </c>
      <c r="E244" s="97"/>
      <c r="F244" s="723" t="s">
        <v>150</v>
      </c>
      <c r="G244" s="724"/>
      <c r="H244" s="724"/>
      <c r="I244" s="724"/>
      <c r="J244" s="724"/>
      <c r="K244" s="724"/>
      <c r="L244" s="725"/>
      <c r="M244" s="79"/>
      <c r="N244" s="96"/>
      <c r="O244" s="99" t="str">
        <f>IF(AND('GROUPE A'!$C$42&lt;&gt;"",'GROUPE A'!$E$42&lt;&gt;""),'GROUPE A'!$C$42&amp;" - "&amp;'GROUPE A'!$E$42,"")</f>
        <v>2 - 8</v>
      </c>
      <c r="P244" s="97"/>
      <c r="Q244" s="723" t="s">
        <v>150</v>
      </c>
      <c r="R244" s="724"/>
      <c r="S244" s="724"/>
      <c r="T244" s="724"/>
      <c r="U244" s="724"/>
      <c r="V244" s="724"/>
      <c r="W244" s="725"/>
      <c r="Y244" s="736"/>
      <c r="Z244" s="96"/>
      <c r="AA244" s="99" t="str">
        <f>IF(AND('GROUPE B'!$C$41&lt;&gt;"",'GROUPE B'!$E$41&lt;&gt;""),'GROUPE B'!$C$41&amp;" - "&amp;'GROUPE B'!$E$41,"")</f>
        <v>3 - 7</v>
      </c>
      <c r="AB244" s="97"/>
      <c r="AC244" s="723" t="s">
        <v>150</v>
      </c>
      <c r="AD244" s="724"/>
      <c r="AE244" s="724"/>
      <c r="AF244" s="724"/>
      <c r="AG244" s="724"/>
      <c r="AH244" s="724"/>
      <c r="AI244" s="725"/>
      <c r="AJ244" s="79"/>
      <c r="AK244" s="96"/>
      <c r="AL244" s="99" t="str">
        <f>IF(AND('GROUPE B'!$C$42&lt;&gt;"",'GROUPE B'!$E$42&lt;&gt;""),'GROUPE B'!$C$42&amp;" - "&amp;'GROUPE B'!$E$42,"")</f>
        <v>2 - 8</v>
      </c>
      <c r="AM244" s="97"/>
      <c r="AN244" s="723" t="s">
        <v>150</v>
      </c>
      <c r="AO244" s="724"/>
      <c r="AP244" s="724"/>
      <c r="AQ244" s="724"/>
      <c r="AR244" s="724"/>
      <c r="AS244" s="724"/>
      <c r="AT244" s="725"/>
    </row>
    <row r="245" spans="2:46" s="44" customFormat="1" ht="18" customHeight="1" x14ac:dyDescent="0.25">
      <c r="B245" s="736"/>
      <c r="C245" s="100">
        <f>IF(D244&lt;&gt;"",'GROUPE A'!$K$18,"")</f>
        <v>3</v>
      </c>
      <c r="D245" s="85"/>
      <c r="E245" s="101"/>
      <c r="F245" s="700"/>
      <c r="G245" s="700"/>
      <c r="H245" s="700"/>
      <c r="I245" s="700"/>
      <c r="J245" s="700"/>
      <c r="K245" s="714"/>
      <c r="L245" s="706"/>
      <c r="M245" s="79"/>
      <c r="N245" s="100">
        <f>IF(O244&lt;&gt;"",'GROUPE A'!$K$17,"")</f>
        <v>2</v>
      </c>
      <c r="O245" s="85"/>
      <c r="P245" s="101"/>
      <c r="Q245" s="700"/>
      <c r="R245" s="700"/>
      <c r="S245" s="700"/>
      <c r="T245" s="700"/>
      <c r="U245" s="700"/>
      <c r="V245" s="714"/>
      <c r="W245" s="706"/>
      <c r="Y245" s="736"/>
      <c r="Z245" s="100">
        <f>IF(AA244&lt;&gt;"",'GROUPE B'!$K$18,"")</f>
        <v>11</v>
      </c>
      <c r="AA245" s="85"/>
      <c r="AB245" s="101"/>
      <c r="AC245" s="700"/>
      <c r="AD245" s="700"/>
      <c r="AE245" s="700"/>
      <c r="AF245" s="700"/>
      <c r="AG245" s="700"/>
      <c r="AH245" s="714"/>
      <c r="AI245" s="706"/>
      <c r="AJ245" s="79"/>
      <c r="AK245" s="100">
        <f>IF(AL244&lt;&gt;"",'GROUPE B'!$K$17,"")</f>
        <v>16</v>
      </c>
      <c r="AL245" s="85"/>
      <c r="AM245" s="101"/>
      <c r="AN245" s="700"/>
      <c r="AO245" s="700"/>
      <c r="AP245" s="700"/>
      <c r="AQ245" s="700"/>
      <c r="AR245" s="700"/>
      <c r="AS245" s="714"/>
      <c r="AT245" s="706"/>
    </row>
    <row r="246" spans="2:46" s="44" customFormat="1" ht="30" customHeight="1" x14ac:dyDescent="0.25">
      <c r="B246" s="736"/>
      <c r="C246" s="711" t="str">
        <f>IF(C245&lt;&gt;"",VLOOKUP(C245,Liste!$C$17:$I$24,3,FALSE),"")</f>
        <v>PLET Victorien</v>
      </c>
      <c r="D246" s="712"/>
      <c r="E246" s="713"/>
      <c r="F246" s="702"/>
      <c r="G246" s="702"/>
      <c r="H246" s="702"/>
      <c r="I246" s="702"/>
      <c r="J246" s="702"/>
      <c r="K246" s="715"/>
      <c r="L246" s="707"/>
      <c r="M246" s="79"/>
      <c r="N246" s="711" t="str">
        <f>IF(N245&lt;&gt;"",VLOOKUP(N245,Liste!$C$17:$I$24,3,FALSE),"")</f>
        <v>LE MOAL Bruno</v>
      </c>
      <c r="O246" s="712"/>
      <c r="P246" s="713"/>
      <c r="Q246" s="702"/>
      <c r="R246" s="702"/>
      <c r="S246" s="702"/>
      <c r="T246" s="702"/>
      <c r="U246" s="702"/>
      <c r="V246" s="715"/>
      <c r="W246" s="707"/>
      <c r="Y246" s="736"/>
      <c r="Z246" s="711" t="str">
        <f>IF(Z245&lt;&gt;"",VLOOKUP(Z245,Liste!$C$30:$I$37,3,FALSE),"")</f>
        <v>ADJAL Yorick</v>
      </c>
      <c r="AA246" s="712"/>
      <c r="AB246" s="713"/>
      <c r="AC246" s="702"/>
      <c r="AD246" s="702"/>
      <c r="AE246" s="702"/>
      <c r="AF246" s="702"/>
      <c r="AG246" s="702"/>
      <c r="AH246" s="715"/>
      <c r="AI246" s="707"/>
      <c r="AJ246" s="79"/>
      <c r="AK246" s="711" t="str">
        <f>IF(AK245&lt;&gt;"",VLOOKUP(AK245,Liste!$C$30:$I$37,3,FALSE),"")</f>
        <v>HENOUX Frédéric</v>
      </c>
      <c r="AL246" s="712"/>
      <c r="AM246" s="713"/>
      <c r="AN246" s="702"/>
      <c r="AO246" s="702"/>
      <c r="AP246" s="702"/>
      <c r="AQ246" s="702"/>
      <c r="AR246" s="702"/>
      <c r="AS246" s="715"/>
      <c r="AT246" s="707"/>
    </row>
    <row r="247" spans="2:46" s="44" customFormat="1" ht="18" customHeight="1" x14ac:dyDescent="0.25">
      <c r="B247" s="736"/>
      <c r="C247" s="703" t="str">
        <f>IF(C245&lt;&gt;"",VLOOKUP(C245,Liste!$C$17:$I$24,7,FALSE),"")</f>
        <v>US SAINT BERTHEVIN/SAINT LOUP</v>
      </c>
      <c r="D247" s="704"/>
      <c r="E247" s="705"/>
      <c r="F247" s="701"/>
      <c r="G247" s="701"/>
      <c r="H247" s="701"/>
      <c r="I247" s="701"/>
      <c r="J247" s="701"/>
      <c r="K247" s="716"/>
      <c r="L247" s="708"/>
      <c r="M247" s="79"/>
      <c r="N247" s="703" t="str">
        <f>IF(N245&lt;&gt;"",VLOOKUP(N245,Liste!$C$17:$I$24,7,FALSE),"")</f>
        <v>F.O.L.C.L.O.</v>
      </c>
      <c r="O247" s="704"/>
      <c r="P247" s="705"/>
      <c r="Q247" s="701"/>
      <c r="R247" s="701"/>
      <c r="S247" s="701"/>
      <c r="T247" s="701"/>
      <c r="U247" s="701"/>
      <c r="V247" s="716"/>
      <c r="W247" s="708"/>
      <c r="Y247" s="736"/>
      <c r="Z247" s="703" t="str">
        <f>IF(Z245&lt;&gt;"",VLOOKUP(Z245,Liste!$C$30:$I$37,7,FALSE),"")</f>
        <v>A. VOISINS TT</v>
      </c>
      <c r="AA247" s="704"/>
      <c r="AB247" s="705"/>
      <c r="AC247" s="701"/>
      <c r="AD247" s="701"/>
      <c r="AE247" s="701"/>
      <c r="AF247" s="701"/>
      <c r="AG247" s="701"/>
      <c r="AH247" s="716"/>
      <c r="AI247" s="708"/>
      <c r="AJ247" s="79"/>
      <c r="AK247" s="703" t="str">
        <f>IF(AK245&lt;&gt;"",VLOOKUP(AK245,Liste!$C$30:$I$37,7,FALSE),"")</f>
        <v>CTT CHATEAU THIERRY</v>
      </c>
      <c r="AL247" s="704"/>
      <c r="AM247" s="705"/>
      <c r="AN247" s="701"/>
      <c r="AO247" s="701"/>
      <c r="AP247" s="701"/>
      <c r="AQ247" s="701"/>
      <c r="AR247" s="701"/>
      <c r="AS247" s="716"/>
      <c r="AT247" s="708"/>
    </row>
    <row r="248" spans="2:46" s="44" customFormat="1" ht="18" customHeight="1" x14ac:dyDescent="0.25">
      <c r="B248" s="736"/>
      <c r="C248" s="102"/>
      <c r="D248"/>
      <c r="E248" s="103"/>
      <c r="F248" s="104"/>
      <c r="G248" s="104"/>
      <c r="H248" s="104"/>
      <c r="I248" s="104"/>
      <c r="J248" s="104"/>
      <c r="K248" s="104"/>
      <c r="L248" s="104"/>
      <c r="M248" s="79"/>
      <c r="N248" s="102"/>
      <c r="O248"/>
      <c r="P248" s="103"/>
      <c r="Q248" s="104"/>
      <c r="R248" s="104"/>
      <c r="S248" s="104"/>
      <c r="T248" s="104"/>
      <c r="U248" s="104"/>
      <c r="V248" s="104"/>
      <c r="W248" s="104"/>
      <c r="Y248" s="736"/>
      <c r="Z248" s="102"/>
      <c r="AA248"/>
      <c r="AB248" s="103"/>
      <c r="AC248" s="104"/>
      <c r="AD248" s="104"/>
      <c r="AE248" s="104"/>
      <c r="AF248" s="104"/>
      <c r="AG248" s="104"/>
      <c r="AH248" s="104"/>
      <c r="AI248" s="104"/>
      <c r="AJ248" s="79"/>
      <c r="AK248" s="102"/>
      <c r="AL248"/>
      <c r="AM248" s="103"/>
      <c r="AN248" s="104"/>
      <c r="AO248" s="104"/>
      <c r="AP248" s="104"/>
      <c r="AQ248" s="104"/>
      <c r="AR248" s="104"/>
      <c r="AS248" s="104"/>
      <c r="AT248" s="104"/>
    </row>
    <row r="249" spans="2:46" s="44" customFormat="1" ht="18" customHeight="1" x14ac:dyDescent="0.25">
      <c r="B249" s="736"/>
      <c r="C249" s="79"/>
      <c r="D249" s="105" t="s">
        <v>124</v>
      </c>
      <c r="E249" s="85"/>
      <c r="F249" s="106"/>
      <c r="G249" s="106"/>
      <c r="H249" s="106"/>
      <c r="I249" s="106"/>
      <c r="J249" s="106"/>
      <c r="K249" s="106"/>
      <c r="L249" s="106"/>
      <c r="M249" s="79"/>
      <c r="N249" s="79"/>
      <c r="O249" s="105" t="s">
        <v>124</v>
      </c>
      <c r="P249" s="85"/>
      <c r="Q249" s="106"/>
      <c r="R249" s="106"/>
      <c r="S249" s="106"/>
      <c r="T249" s="106"/>
      <c r="U249" s="106"/>
      <c r="V249" s="106"/>
      <c r="W249" s="106"/>
      <c r="Y249" s="736"/>
      <c r="Z249" s="79"/>
      <c r="AA249" s="105" t="s">
        <v>124</v>
      </c>
      <c r="AB249" s="85"/>
      <c r="AC249" s="106"/>
      <c r="AD249" s="106"/>
      <c r="AE249" s="106"/>
      <c r="AF249" s="106"/>
      <c r="AG249" s="106"/>
      <c r="AH249" s="106"/>
      <c r="AI249" s="106"/>
      <c r="AJ249" s="79"/>
      <c r="AK249" s="79"/>
      <c r="AL249" s="105" t="s">
        <v>124</v>
      </c>
      <c r="AM249" s="85"/>
      <c r="AN249" s="106"/>
      <c r="AO249" s="106"/>
      <c r="AP249" s="106"/>
      <c r="AQ249" s="106"/>
      <c r="AR249" s="106"/>
      <c r="AS249" s="106"/>
      <c r="AT249" s="106"/>
    </row>
    <row r="250" spans="2:46" s="44" customFormat="1" ht="18" customHeight="1" x14ac:dyDescent="0.25">
      <c r="B250" s="736"/>
      <c r="C250" s="100">
        <f>IF(D244&lt;&gt;"",'GROUPE A'!$K$22,"")</f>
        <v>7</v>
      </c>
      <c r="D250" s="85"/>
      <c r="E250" s="101"/>
      <c r="F250" s="700" t="s">
        <v>2</v>
      </c>
      <c r="G250" s="700"/>
      <c r="H250" s="700"/>
      <c r="I250" s="700"/>
      <c r="J250" s="700"/>
      <c r="K250" s="706"/>
      <c r="L250" s="706"/>
      <c r="M250" s="79"/>
      <c r="N250" s="100">
        <f>IF(O244&lt;&gt;"",'GROUPE A'!$K$23,"")</f>
        <v>8</v>
      </c>
      <c r="O250" s="85"/>
      <c r="P250" s="101"/>
      <c r="Q250" s="700" t="s">
        <v>2</v>
      </c>
      <c r="R250" s="700"/>
      <c r="S250" s="700"/>
      <c r="T250" s="700"/>
      <c r="U250" s="700"/>
      <c r="V250" s="706"/>
      <c r="W250" s="706"/>
      <c r="Y250" s="736"/>
      <c r="Z250" s="100">
        <f>IF(AA244&lt;&gt;"",'GROUPE B'!$K$22,"")</f>
        <v>15</v>
      </c>
      <c r="AA250" s="85"/>
      <c r="AB250" s="101"/>
      <c r="AC250" s="700" t="s">
        <v>2</v>
      </c>
      <c r="AD250" s="700"/>
      <c r="AE250" s="700"/>
      <c r="AF250" s="700"/>
      <c r="AG250" s="700"/>
      <c r="AH250" s="706"/>
      <c r="AI250" s="706"/>
      <c r="AJ250" s="79"/>
      <c r="AK250" s="100">
        <f>IF(AL244&lt;&gt;"",'GROUPE B'!$K$23,"")</f>
        <v>10</v>
      </c>
      <c r="AL250" s="85"/>
      <c r="AM250" s="101"/>
      <c r="AN250" s="700" t="s">
        <v>2</v>
      </c>
      <c r="AO250" s="700"/>
      <c r="AP250" s="700"/>
      <c r="AQ250" s="700"/>
      <c r="AR250" s="700"/>
      <c r="AS250" s="706"/>
      <c r="AT250" s="706"/>
    </row>
    <row r="251" spans="2:46" s="44" customFormat="1" ht="30" customHeight="1" x14ac:dyDescent="0.25">
      <c r="B251" s="736"/>
      <c r="C251" s="711" t="str">
        <f>IF(C250&lt;&gt;"",VLOOKUP(C250,Liste!$C$17:$I$24,3,FALSE),"")</f>
        <v>FILLOU Marie-Christine</v>
      </c>
      <c r="D251" s="712"/>
      <c r="E251" s="713"/>
      <c r="F251" s="702"/>
      <c r="G251" s="702"/>
      <c r="H251" s="702"/>
      <c r="I251" s="702"/>
      <c r="J251" s="702"/>
      <c r="K251" s="707"/>
      <c r="L251" s="707"/>
      <c r="M251" s="79"/>
      <c r="N251" s="711" t="str">
        <f>IF(N250&lt;&gt;"",VLOOKUP(N250,Liste!$C$17:$I$24,3,FALSE),"")</f>
        <v>GOLLNISCH Laurent</v>
      </c>
      <c r="O251" s="712"/>
      <c r="P251" s="713"/>
      <c r="Q251" s="702"/>
      <c r="R251" s="702"/>
      <c r="S251" s="702"/>
      <c r="T251" s="702"/>
      <c r="U251" s="702"/>
      <c r="V251" s="707"/>
      <c r="W251" s="707"/>
      <c r="Y251" s="736"/>
      <c r="Z251" s="711" t="str">
        <f>IF(Z250&lt;&gt;"",VLOOKUP(Z250,Liste!$C$30:$I$37,3,FALSE),"")</f>
        <v>DUBOIS Gilles</v>
      </c>
      <c r="AA251" s="712"/>
      <c r="AB251" s="713"/>
      <c r="AC251" s="702"/>
      <c r="AD251" s="702"/>
      <c r="AE251" s="702"/>
      <c r="AF251" s="702"/>
      <c r="AG251" s="702"/>
      <c r="AH251" s="707"/>
      <c r="AI251" s="707"/>
      <c r="AJ251" s="79"/>
      <c r="AK251" s="711" t="str">
        <f>IF(AK250&lt;&gt;"",VLOOKUP(AK250,Liste!$C$30:$I$37,3,FALSE),"")</f>
        <v>HASLE Stéphane</v>
      </c>
      <c r="AL251" s="712"/>
      <c r="AM251" s="713"/>
      <c r="AN251" s="702"/>
      <c r="AO251" s="702"/>
      <c r="AP251" s="702"/>
      <c r="AQ251" s="702"/>
      <c r="AR251" s="702"/>
      <c r="AS251" s="707"/>
      <c r="AT251" s="707"/>
    </row>
    <row r="252" spans="2:46" s="44" customFormat="1" ht="18" customHeight="1" x14ac:dyDescent="0.25">
      <c r="B252" s="736"/>
      <c r="C252" s="703" t="str">
        <f>IF(C250&lt;&gt;"",VLOOKUP(C250,Liste!$C$17:$I$24,7,FALSE),"")</f>
        <v>SAINT-AVERTIN STT</v>
      </c>
      <c r="D252" s="704"/>
      <c r="E252" s="705"/>
      <c r="F252" s="701"/>
      <c r="G252" s="701"/>
      <c r="H252" s="701"/>
      <c r="I252" s="701"/>
      <c r="J252" s="701"/>
      <c r="K252" s="708"/>
      <c r="L252" s="708"/>
      <c r="M252" s="79"/>
      <c r="N252" s="703" t="str">
        <f>IF(N250&lt;&gt;"",VLOOKUP(N250,Liste!$C$17:$I$24,7,FALSE),"")</f>
        <v>MOULINS LES METZ HANDISPORT</v>
      </c>
      <c r="O252" s="704"/>
      <c r="P252" s="705"/>
      <c r="Q252" s="701"/>
      <c r="R252" s="701"/>
      <c r="S252" s="701"/>
      <c r="T252" s="701"/>
      <c r="U252" s="701"/>
      <c r="V252" s="708"/>
      <c r="W252" s="708"/>
      <c r="Y252" s="736"/>
      <c r="Z252" s="703" t="str">
        <f>IF(Z250&lt;&gt;"",VLOOKUP(Z250,Liste!$C$30:$I$37,7,FALSE),"")</f>
        <v>LE MANS SARTHE TT</v>
      </c>
      <c r="AA252" s="704"/>
      <c r="AB252" s="705"/>
      <c r="AC252" s="701"/>
      <c r="AD252" s="701"/>
      <c r="AE252" s="701"/>
      <c r="AF252" s="701"/>
      <c r="AG252" s="701"/>
      <c r="AH252" s="708"/>
      <c r="AI252" s="708"/>
      <c r="AJ252" s="79"/>
      <c r="AK252" s="703" t="str">
        <f>IF(AK250&lt;&gt;"",VLOOKUP(AK250,Liste!$C$30:$I$37,7,FALSE),"")</f>
        <v>THORIGNE-FOUILLARD TT</v>
      </c>
      <c r="AL252" s="704"/>
      <c r="AM252" s="705"/>
      <c r="AN252" s="701"/>
      <c r="AO252" s="701"/>
      <c r="AP252" s="701"/>
      <c r="AQ252" s="701"/>
      <c r="AR252" s="701"/>
      <c r="AS252" s="708"/>
      <c r="AT252" s="708"/>
    </row>
    <row r="253" spans="2:46" s="44" customFormat="1" ht="18" customHeight="1" x14ac:dyDescent="0.25">
      <c r="B253" s="736"/>
      <c r="C253" s="102"/>
      <c r="D253"/>
      <c r="E253" s="103"/>
      <c r="F253" s="104"/>
      <c r="G253" s="104"/>
      <c r="H253" s="104"/>
      <c r="I253" s="104"/>
      <c r="J253" s="104"/>
      <c r="K253" s="104"/>
      <c r="L253" s="104"/>
      <c r="M253" s="79"/>
      <c r="N253" s="102"/>
      <c r="O253"/>
      <c r="P253" s="103"/>
      <c r="Q253" s="104"/>
      <c r="R253" s="104"/>
      <c r="S253" s="104"/>
      <c r="T253" s="104"/>
      <c r="U253" s="104"/>
      <c r="V253" s="104"/>
      <c r="W253" s="104"/>
      <c r="Y253" s="736"/>
      <c r="Z253" s="102"/>
      <c r="AA253"/>
      <c r="AB253" s="103"/>
      <c r="AC253" s="104"/>
      <c r="AD253" s="104"/>
      <c r="AE253" s="104"/>
      <c r="AF253" s="104"/>
      <c r="AG253" s="104"/>
      <c r="AH253" s="104"/>
      <c r="AI253" s="104"/>
      <c r="AJ253" s="79"/>
      <c r="AK253" s="102"/>
      <c r="AL253"/>
      <c r="AM253" s="103"/>
      <c r="AN253" s="104"/>
      <c r="AO253" s="104"/>
      <c r="AP253" s="104"/>
      <c r="AQ253" s="104"/>
      <c r="AR253" s="104"/>
      <c r="AS253" s="104"/>
      <c r="AT253" s="104"/>
    </row>
    <row r="254" spans="2:46" s="44" customFormat="1" ht="18" customHeight="1" x14ac:dyDescent="0.25">
      <c r="B254" s="736"/>
      <c r="C254" s="79"/>
      <c r="D254" s="85"/>
      <c r="E254" s="85"/>
      <c r="F254" s="106"/>
      <c r="G254" s="106"/>
      <c r="H254" s="106"/>
      <c r="I254" s="106"/>
      <c r="J254" s="106"/>
      <c r="K254" s="106"/>
      <c r="L254" s="106"/>
      <c r="M254" s="79"/>
      <c r="N254" s="79"/>
      <c r="O254" s="85"/>
      <c r="P254" s="85"/>
      <c r="Q254" s="106"/>
      <c r="R254" s="106"/>
      <c r="S254" s="106"/>
      <c r="T254" s="106"/>
      <c r="U254" s="106"/>
      <c r="V254" s="106"/>
      <c r="W254" s="106"/>
      <c r="Y254" s="736"/>
      <c r="Z254" s="79"/>
      <c r="AA254" s="85"/>
      <c r="AB254" s="85"/>
      <c r="AC254" s="106"/>
      <c r="AD254" s="106"/>
      <c r="AE254" s="106"/>
      <c r="AF254" s="106"/>
      <c r="AG254" s="106"/>
      <c r="AH254" s="106"/>
      <c r="AI254" s="106"/>
      <c r="AJ254" s="79"/>
      <c r="AK254" s="79"/>
      <c r="AL254" s="85"/>
      <c r="AM254" s="85"/>
      <c r="AN254" s="106"/>
      <c r="AO254" s="106"/>
      <c r="AP254" s="106"/>
      <c r="AQ254" s="106"/>
      <c r="AR254" s="106"/>
      <c r="AS254" s="106"/>
      <c r="AT254" s="106"/>
    </row>
    <row r="255" spans="2:46" s="44" customFormat="1" ht="18" customHeight="1" x14ac:dyDescent="0.25">
      <c r="B255" s="736"/>
      <c r="C255" s="79"/>
      <c r="D255" s="85"/>
      <c r="E255" s="85"/>
      <c r="F255" s="85"/>
      <c r="G255" s="85"/>
      <c r="H255" s="85"/>
      <c r="I255" s="85"/>
      <c r="J255" s="85"/>
      <c r="K255" s="85"/>
      <c r="L255" s="86"/>
      <c r="M255" s="79"/>
      <c r="N255" s="79"/>
      <c r="O255" s="85"/>
      <c r="P255" s="85"/>
      <c r="Q255" s="85"/>
      <c r="R255" s="85"/>
      <c r="S255" s="85"/>
      <c r="T255" s="85"/>
      <c r="U255" s="85"/>
      <c r="V255" s="85"/>
      <c r="W255" s="86"/>
      <c r="Y255" s="736"/>
      <c r="Z255" s="79"/>
      <c r="AA255" s="85"/>
      <c r="AB255" s="85"/>
      <c r="AC255" s="85"/>
      <c r="AD255" s="85"/>
      <c r="AE255" s="85"/>
      <c r="AF255" s="85"/>
      <c r="AG255" s="85"/>
      <c r="AH255" s="85"/>
      <c r="AI255" s="86"/>
      <c r="AJ255" s="79"/>
      <c r="AK255" s="79"/>
      <c r="AL255" s="85"/>
      <c r="AM255" s="85"/>
      <c r="AN255" s="85"/>
      <c r="AO255" s="85"/>
      <c r="AP255" s="85"/>
      <c r="AQ255" s="85"/>
      <c r="AR255" s="85"/>
      <c r="AS255" s="85"/>
      <c r="AT255" s="86"/>
    </row>
    <row r="256" spans="2:46" s="44" customFormat="1" ht="18" customHeight="1" x14ac:dyDescent="0.25">
      <c r="B256" s="736"/>
      <c r="C256" s="709" t="s">
        <v>151</v>
      </c>
      <c r="D256" s="710"/>
      <c r="E256" s="710"/>
      <c r="F256" s="107" t="s">
        <v>81</v>
      </c>
      <c r="G256" s="107" t="s">
        <v>152</v>
      </c>
      <c r="H256" s="107" t="s">
        <v>153</v>
      </c>
      <c r="I256" s="85"/>
      <c r="J256" s="85"/>
      <c r="K256" s="85"/>
      <c r="L256" s="86"/>
      <c r="M256" s="79"/>
      <c r="N256" s="709" t="s">
        <v>151</v>
      </c>
      <c r="O256" s="710"/>
      <c r="P256" s="710"/>
      <c r="Q256" s="107" t="s">
        <v>81</v>
      </c>
      <c r="R256" s="107" t="s">
        <v>152</v>
      </c>
      <c r="S256" s="107" t="s">
        <v>153</v>
      </c>
      <c r="T256" s="85"/>
      <c r="U256" s="85"/>
      <c r="V256" s="85"/>
      <c r="W256" s="86"/>
      <c r="Y256" s="736"/>
      <c r="Z256" s="709" t="s">
        <v>151</v>
      </c>
      <c r="AA256" s="710"/>
      <c r="AB256" s="710"/>
      <c r="AC256" s="107" t="s">
        <v>81</v>
      </c>
      <c r="AD256" s="107" t="s">
        <v>152</v>
      </c>
      <c r="AE256" s="107" t="s">
        <v>153</v>
      </c>
      <c r="AF256" s="85"/>
      <c r="AG256" s="85"/>
      <c r="AH256" s="85"/>
      <c r="AI256" s="86"/>
      <c r="AJ256" s="79"/>
      <c r="AK256" s="709" t="s">
        <v>151</v>
      </c>
      <c r="AL256" s="710"/>
      <c r="AM256" s="710"/>
      <c r="AN256" s="107" t="s">
        <v>81</v>
      </c>
      <c r="AO256" s="107" t="s">
        <v>152</v>
      </c>
      <c r="AP256" s="107" t="s">
        <v>153</v>
      </c>
      <c r="AQ256" s="85"/>
      <c r="AR256" s="85"/>
      <c r="AS256" s="85"/>
      <c r="AT256" s="86"/>
    </row>
    <row r="257" spans="2:46" s="44" customFormat="1" ht="18" customHeight="1" x14ac:dyDescent="0.25">
      <c r="B257" s="736"/>
      <c r="C257" s="694" t="str">
        <f>C246</f>
        <v>PLET Victorien</v>
      </c>
      <c r="D257" s="695"/>
      <c r="E257" s="696"/>
      <c r="F257" s="700"/>
      <c r="G257" s="700"/>
      <c r="H257" s="700"/>
      <c r="I257" s="85"/>
      <c r="J257" s="85"/>
      <c r="K257" s="85"/>
      <c r="L257" s="86"/>
      <c r="M257" s="79"/>
      <c r="N257" s="694" t="str">
        <f>N246</f>
        <v>LE MOAL Bruno</v>
      </c>
      <c r="O257" s="695"/>
      <c r="P257" s="696"/>
      <c r="Q257" s="700"/>
      <c r="R257" s="700"/>
      <c r="S257" s="700"/>
      <c r="T257" s="85"/>
      <c r="U257" s="85"/>
      <c r="V257" s="85"/>
      <c r="W257" s="86"/>
      <c r="Y257" s="736"/>
      <c r="Z257" s="694" t="str">
        <f>Z246</f>
        <v>ADJAL Yorick</v>
      </c>
      <c r="AA257" s="695"/>
      <c r="AB257" s="696"/>
      <c r="AC257" s="700"/>
      <c r="AD257" s="700"/>
      <c r="AE257" s="700"/>
      <c r="AF257" s="85"/>
      <c r="AG257" s="85"/>
      <c r="AH257" s="85"/>
      <c r="AI257" s="86"/>
      <c r="AJ257" s="79"/>
      <c r="AK257" s="694" t="str">
        <f>AK246</f>
        <v>HENOUX Frédéric</v>
      </c>
      <c r="AL257" s="695"/>
      <c r="AM257" s="696"/>
      <c r="AN257" s="700"/>
      <c r="AO257" s="700"/>
      <c r="AP257" s="700"/>
      <c r="AQ257" s="85"/>
      <c r="AR257" s="85"/>
      <c r="AS257" s="85"/>
      <c r="AT257" s="86"/>
    </row>
    <row r="258" spans="2:46" s="44" customFormat="1" ht="18" customHeight="1" x14ac:dyDescent="0.25">
      <c r="B258" s="736"/>
      <c r="C258" s="697"/>
      <c r="D258" s="698"/>
      <c r="E258" s="699"/>
      <c r="F258" s="701"/>
      <c r="G258" s="701"/>
      <c r="H258" s="701"/>
      <c r="I258" s="85"/>
      <c r="J258" s="85"/>
      <c r="K258" s="85"/>
      <c r="L258" s="86"/>
      <c r="M258" s="79"/>
      <c r="N258" s="697"/>
      <c r="O258" s="698"/>
      <c r="P258" s="699"/>
      <c r="Q258" s="701"/>
      <c r="R258" s="701"/>
      <c r="S258" s="701"/>
      <c r="T258" s="85"/>
      <c r="U258" s="85"/>
      <c r="V258" s="85"/>
      <c r="W258" s="86"/>
      <c r="Y258" s="736"/>
      <c r="Z258" s="697"/>
      <c r="AA258" s="698"/>
      <c r="AB258" s="699"/>
      <c r="AC258" s="701"/>
      <c r="AD258" s="701"/>
      <c r="AE258" s="701"/>
      <c r="AF258" s="85"/>
      <c r="AG258" s="85"/>
      <c r="AH258" s="85"/>
      <c r="AI258" s="86"/>
      <c r="AJ258" s="79"/>
      <c r="AK258" s="697"/>
      <c r="AL258" s="698"/>
      <c r="AM258" s="699"/>
      <c r="AN258" s="701"/>
      <c r="AO258" s="701"/>
      <c r="AP258" s="701"/>
      <c r="AQ258" s="85"/>
      <c r="AR258" s="85"/>
      <c r="AS258" s="85"/>
      <c r="AT258" s="86"/>
    </row>
    <row r="259" spans="2:46" s="44" customFormat="1" ht="18" customHeight="1" x14ac:dyDescent="0.25">
      <c r="B259" s="736"/>
      <c r="C259" s="694" t="str">
        <f>C251</f>
        <v>FILLOU Marie-Christine</v>
      </c>
      <c r="D259" s="695"/>
      <c r="E259" s="696"/>
      <c r="F259" s="700"/>
      <c r="G259" s="700"/>
      <c r="H259" s="700"/>
      <c r="I259" s="85"/>
      <c r="J259" s="85"/>
      <c r="K259" s="85"/>
      <c r="L259" s="86"/>
      <c r="M259" s="79"/>
      <c r="N259" s="694" t="str">
        <f>N251</f>
        <v>GOLLNISCH Laurent</v>
      </c>
      <c r="O259" s="695"/>
      <c r="P259" s="696"/>
      <c r="Q259" s="700"/>
      <c r="R259" s="700"/>
      <c r="S259" s="700"/>
      <c r="T259" s="85"/>
      <c r="U259" s="85"/>
      <c r="V259" s="85"/>
      <c r="W259" s="86"/>
      <c r="Y259" s="736"/>
      <c r="Z259" s="694" t="str">
        <f>Z251</f>
        <v>DUBOIS Gilles</v>
      </c>
      <c r="AA259" s="695"/>
      <c r="AB259" s="696"/>
      <c r="AC259" s="700"/>
      <c r="AD259" s="700"/>
      <c r="AE259" s="700"/>
      <c r="AF259" s="85"/>
      <c r="AG259" s="85"/>
      <c r="AH259" s="85"/>
      <c r="AI259" s="86"/>
      <c r="AJ259" s="79"/>
      <c r="AK259" s="694" t="str">
        <f>AK251</f>
        <v>HASLE Stéphane</v>
      </c>
      <c r="AL259" s="695"/>
      <c r="AM259" s="696"/>
      <c r="AN259" s="700"/>
      <c r="AO259" s="700"/>
      <c r="AP259" s="700"/>
      <c r="AQ259" s="85"/>
      <c r="AR259" s="85"/>
      <c r="AS259" s="85"/>
      <c r="AT259" s="86"/>
    </row>
    <row r="260" spans="2:46" s="44" customFormat="1" ht="18" customHeight="1" x14ac:dyDescent="0.25">
      <c r="B260" s="736"/>
      <c r="C260" s="697"/>
      <c r="D260" s="698"/>
      <c r="E260" s="699"/>
      <c r="F260" s="701"/>
      <c r="G260" s="701"/>
      <c r="H260" s="701"/>
      <c r="I260" s="85"/>
      <c r="J260" s="85"/>
      <c r="K260" s="85"/>
      <c r="L260" s="86"/>
      <c r="M260" s="79"/>
      <c r="N260" s="697"/>
      <c r="O260" s="698"/>
      <c r="P260" s="699"/>
      <c r="Q260" s="701"/>
      <c r="R260" s="701"/>
      <c r="S260" s="701"/>
      <c r="T260" s="85"/>
      <c r="U260" s="85"/>
      <c r="V260" s="85"/>
      <c r="W260" s="86"/>
      <c r="Y260" s="736"/>
      <c r="Z260" s="697"/>
      <c r="AA260" s="698"/>
      <c r="AB260" s="699"/>
      <c r="AC260" s="701"/>
      <c r="AD260" s="701"/>
      <c r="AE260" s="701"/>
      <c r="AF260" s="85"/>
      <c r="AG260" s="85"/>
      <c r="AH260" s="85"/>
      <c r="AI260" s="86"/>
      <c r="AJ260" s="79"/>
      <c r="AK260" s="697"/>
      <c r="AL260" s="698"/>
      <c r="AM260" s="699"/>
      <c r="AN260" s="701"/>
      <c r="AO260" s="701"/>
      <c r="AP260" s="701"/>
      <c r="AQ260" s="85"/>
      <c r="AR260" s="85"/>
      <c r="AS260" s="85"/>
      <c r="AT260" s="86"/>
    </row>
    <row r="261" spans="2:46" s="44" customFormat="1" ht="18" customHeight="1" x14ac:dyDescent="0.25">
      <c r="B261" s="736"/>
      <c r="C261" s="108" t="s">
        <v>154</v>
      </c>
      <c r="D261" s="85"/>
      <c r="E261" s="85"/>
      <c r="F261" s="85"/>
      <c r="G261" s="85"/>
      <c r="H261" s="85"/>
      <c r="I261" s="85"/>
      <c r="J261" s="85"/>
      <c r="K261" s="85"/>
      <c r="L261" s="86"/>
      <c r="M261" s="79"/>
      <c r="N261" s="108" t="s">
        <v>154</v>
      </c>
      <c r="O261" s="85"/>
      <c r="P261" s="85"/>
      <c r="Q261" s="85"/>
      <c r="R261" s="85"/>
      <c r="S261" s="85"/>
      <c r="T261" s="85"/>
      <c r="U261" s="85"/>
      <c r="V261" s="85"/>
      <c r="W261" s="86"/>
      <c r="Y261" s="736"/>
      <c r="Z261" s="108" t="s">
        <v>154</v>
      </c>
      <c r="AA261" s="85"/>
      <c r="AB261" s="85"/>
      <c r="AC261" s="85"/>
      <c r="AD261" s="85"/>
      <c r="AE261" s="85"/>
      <c r="AF261" s="85"/>
      <c r="AG261" s="85"/>
      <c r="AH261" s="85"/>
      <c r="AI261" s="86"/>
      <c r="AJ261" s="79"/>
      <c r="AK261" s="108" t="s">
        <v>154</v>
      </c>
      <c r="AL261" s="85"/>
      <c r="AM261" s="85"/>
      <c r="AN261" s="85"/>
      <c r="AO261" s="85"/>
      <c r="AP261" s="85"/>
      <c r="AQ261" s="85"/>
      <c r="AR261" s="85"/>
      <c r="AS261" s="85"/>
      <c r="AT261" s="86"/>
    </row>
    <row r="262" spans="2:46" s="44" customFormat="1" ht="18" customHeight="1" x14ac:dyDescent="0.25">
      <c r="B262" s="736"/>
      <c r="C262" s="79"/>
      <c r="D262" s="85"/>
      <c r="E262" s="85"/>
      <c r="F262" s="85"/>
      <c r="G262" s="85"/>
      <c r="H262" s="85"/>
      <c r="I262" s="85"/>
      <c r="J262" s="85"/>
      <c r="K262" s="85"/>
      <c r="L262" s="86"/>
      <c r="M262" s="79"/>
      <c r="N262" s="79"/>
      <c r="O262" s="85"/>
      <c r="P262" s="85"/>
      <c r="Q262" s="85"/>
      <c r="R262" s="85"/>
      <c r="S262" s="85"/>
      <c r="T262" s="85"/>
      <c r="U262" s="85"/>
      <c r="V262" s="85"/>
      <c r="W262" s="86"/>
      <c r="Y262" s="736"/>
      <c r="Z262" s="79"/>
      <c r="AA262" s="85"/>
      <c r="AB262" s="85"/>
      <c r="AC262" s="85"/>
      <c r="AD262" s="85"/>
      <c r="AE262" s="85"/>
      <c r="AF262" s="85"/>
      <c r="AG262" s="85"/>
      <c r="AH262" s="85"/>
      <c r="AI262" s="86"/>
      <c r="AJ262" s="79"/>
      <c r="AK262" s="79"/>
      <c r="AL262" s="85"/>
      <c r="AM262" s="85"/>
      <c r="AN262" s="85"/>
      <c r="AO262" s="85"/>
      <c r="AP262" s="85"/>
      <c r="AQ262" s="85"/>
      <c r="AR262" s="85"/>
      <c r="AS262" s="85"/>
      <c r="AT262" s="86"/>
    </row>
    <row r="263" spans="2:46" s="44" customFormat="1" ht="18" customHeight="1" x14ac:dyDescent="0.25">
      <c r="B263" s="736"/>
      <c r="C263" s="109" t="s">
        <v>155</v>
      </c>
      <c r="D263" s="110"/>
      <c r="E263" s="110"/>
      <c r="F263" s="110"/>
      <c r="G263" s="110"/>
      <c r="H263" s="110"/>
      <c r="I263" s="110"/>
      <c r="J263" s="110"/>
      <c r="K263" s="110"/>
      <c r="L263" s="111"/>
      <c r="M263" s="79"/>
      <c r="N263" s="109" t="s">
        <v>155</v>
      </c>
      <c r="O263" s="110"/>
      <c r="P263" s="110"/>
      <c r="Q263" s="110"/>
      <c r="R263" s="110"/>
      <c r="S263" s="110"/>
      <c r="T263" s="110"/>
      <c r="U263" s="110"/>
      <c r="V263" s="110"/>
      <c r="W263" s="111"/>
      <c r="Y263" s="736"/>
      <c r="Z263" s="109" t="s">
        <v>155</v>
      </c>
      <c r="AA263" s="110"/>
      <c r="AB263" s="110"/>
      <c r="AC263" s="110"/>
      <c r="AD263" s="110"/>
      <c r="AE263" s="110"/>
      <c r="AF263" s="110"/>
      <c r="AG263" s="110"/>
      <c r="AH263" s="110"/>
      <c r="AI263" s="111"/>
      <c r="AJ263" s="79"/>
      <c r="AK263" s="109" t="s">
        <v>155</v>
      </c>
      <c r="AL263" s="110"/>
      <c r="AM263" s="110"/>
      <c r="AN263" s="110"/>
      <c r="AO263" s="110"/>
      <c r="AP263" s="110"/>
      <c r="AQ263" s="110"/>
      <c r="AR263" s="110"/>
      <c r="AS263" s="110"/>
      <c r="AT263" s="111"/>
    </row>
    <row r="264" spans="2:46" s="44" customFormat="1" ht="18" customHeight="1" x14ac:dyDescent="0.25">
      <c r="B264" s="736"/>
      <c r="C264" s="112"/>
      <c r="D264" s="112"/>
      <c r="E264" s="112"/>
      <c r="F264" s="112"/>
      <c r="G264" s="112"/>
      <c r="H264" s="112"/>
      <c r="I264" s="112"/>
      <c r="J264" s="112"/>
      <c r="K264" s="112"/>
      <c r="L264" s="112"/>
      <c r="M264" s="112"/>
      <c r="N264" s="112"/>
      <c r="O264" s="112"/>
      <c r="P264" s="112"/>
      <c r="Q264" s="112"/>
      <c r="R264" s="112"/>
      <c r="S264" s="112"/>
      <c r="T264" s="112"/>
      <c r="U264" s="112"/>
      <c r="V264" s="112"/>
      <c r="W264" s="112"/>
      <c r="Y264" s="736"/>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row>
    <row r="265" spans="2:46" s="44" customFormat="1" ht="18" customHeight="1" x14ac:dyDescent="0.25">
      <c r="B265" s="736"/>
      <c r="C265" s="112"/>
      <c r="D265" s="112"/>
      <c r="E265" s="112"/>
      <c r="F265" s="112"/>
      <c r="G265" s="112"/>
      <c r="H265" s="112"/>
      <c r="I265" s="112"/>
      <c r="J265" s="112"/>
      <c r="K265" s="112"/>
      <c r="L265" s="112"/>
      <c r="M265" s="112"/>
      <c r="N265" s="112"/>
      <c r="O265" s="112"/>
      <c r="P265" s="112"/>
      <c r="Q265" s="112"/>
      <c r="R265" s="112"/>
      <c r="S265" s="112"/>
      <c r="T265" s="112"/>
      <c r="U265" s="112"/>
      <c r="V265" s="112"/>
      <c r="W265" s="112"/>
      <c r="Y265" s="736"/>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row>
    <row r="266" spans="2:46" s="44" customFormat="1" ht="18" customHeight="1" x14ac:dyDescent="0.25">
      <c r="B266" s="736"/>
      <c r="C266" s="726" t="str">
        <f>IF(Prépa!$O$10&lt;&gt;0,Prépa!$O$10,"")</f>
        <v>Critérium Fédéral</v>
      </c>
      <c r="D266" s="727"/>
      <c r="E266" s="727"/>
      <c r="F266" s="727"/>
      <c r="G266" s="727"/>
      <c r="H266" s="727"/>
      <c r="I266" s="727"/>
      <c r="J266" s="727"/>
      <c r="K266" s="727"/>
      <c r="L266" s="728"/>
      <c r="M266" s="79"/>
      <c r="N266" s="726" t="str">
        <f>IF(Prépa!$O$10&lt;&gt;0,Prépa!$O$10,"")</f>
        <v>Critérium Fédéral</v>
      </c>
      <c r="O266" s="727"/>
      <c r="P266" s="727"/>
      <c r="Q266" s="727"/>
      <c r="R266" s="727"/>
      <c r="S266" s="727"/>
      <c r="T266" s="727"/>
      <c r="U266" s="727"/>
      <c r="V266" s="727"/>
      <c r="W266" s="728"/>
      <c r="Y266" s="736"/>
      <c r="Z266" s="726" t="str">
        <f>IF(Prépa!$O$10&lt;&gt;0,Prépa!$O$10,"")</f>
        <v>Critérium Fédéral</v>
      </c>
      <c r="AA266" s="727"/>
      <c r="AB266" s="727"/>
      <c r="AC266" s="727"/>
      <c r="AD266" s="727"/>
      <c r="AE266" s="727"/>
      <c r="AF266" s="727"/>
      <c r="AG266" s="727"/>
      <c r="AH266" s="727"/>
      <c r="AI266" s="728"/>
      <c r="AJ266" s="79"/>
      <c r="AK266" s="726" t="str">
        <f>IF(Prépa!$O$10&lt;&gt;0,Prépa!$O$10,"")</f>
        <v>Critérium Fédéral</v>
      </c>
      <c r="AL266" s="727"/>
      <c r="AM266" s="727"/>
      <c r="AN266" s="727"/>
      <c r="AO266" s="727"/>
      <c r="AP266" s="727"/>
      <c r="AQ266" s="727"/>
      <c r="AR266" s="727"/>
      <c r="AS266" s="727"/>
      <c r="AT266" s="728"/>
    </row>
    <row r="267" spans="2:46" s="44" customFormat="1" ht="18" customHeight="1" x14ac:dyDescent="0.25">
      <c r="B267" s="736"/>
      <c r="C267" s="729" t="str">
        <f>IF(Prépa!$D$14&lt;&gt;0,Prépa!$D$14,"")&amp;IF(Prépa!$K$110&lt;&gt;0," - "&amp;Prépa!$K$110,"")</f>
        <v>TOURS - 10 Fevrier 2018</v>
      </c>
      <c r="D267" s="730"/>
      <c r="E267" s="730"/>
      <c r="F267" s="730"/>
      <c r="G267" s="730"/>
      <c r="H267" s="730"/>
      <c r="I267" s="730"/>
      <c r="J267" s="730"/>
      <c r="K267" s="730"/>
      <c r="L267" s="731"/>
      <c r="M267" s="79"/>
      <c r="N267" s="729" t="str">
        <f>IF(Prépa!$D$14&lt;&gt;0,Prépa!$D$14,"")&amp;IF(Prépa!$K$110&lt;&gt;0," - "&amp;Prépa!$K$110,"")</f>
        <v>TOURS - 10 Fevrier 2018</v>
      </c>
      <c r="O267" s="730"/>
      <c r="P267" s="730"/>
      <c r="Q267" s="730"/>
      <c r="R267" s="730"/>
      <c r="S267" s="730"/>
      <c r="T267" s="730"/>
      <c r="U267" s="730"/>
      <c r="V267" s="730"/>
      <c r="W267" s="731"/>
      <c r="Y267" s="736"/>
      <c r="Z267" s="729" t="str">
        <f>IF(Prépa!$D$14&lt;&gt;0,Prépa!$D$14,"")&amp;IF(Prépa!$K$110&lt;&gt;0," - "&amp;Prépa!$K$110,"")</f>
        <v>TOURS - 10 Fevrier 2018</v>
      </c>
      <c r="AA267" s="730"/>
      <c r="AB267" s="730"/>
      <c r="AC267" s="730"/>
      <c r="AD267" s="730"/>
      <c r="AE267" s="730"/>
      <c r="AF267" s="730"/>
      <c r="AG267" s="730"/>
      <c r="AH267" s="730"/>
      <c r="AI267" s="731"/>
      <c r="AJ267" s="79"/>
      <c r="AK267" s="729" t="str">
        <f>IF(Prépa!$D$14&lt;&gt;0,Prépa!$D$14,"")&amp;IF(Prépa!$K$110&lt;&gt;0," - "&amp;Prépa!$K$110,"")</f>
        <v>TOURS - 10 Fevrier 2018</v>
      </c>
      <c r="AL267" s="730"/>
      <c r="AM267" s="730"/>
      <c r="AN267" s="730"/>
      <c r="AO267" s="730"/>
      <c r="AP267" s="730"/>
      <c r="AQ267" s="730"/>
      <c r="AR267" s="730"/>
      <c r="AS267" s="730"/>
      <c r="AT267" s="731"/>
    </row>
    <row r="268" spans="2:46" s="44" customFormat="1" ht="18" customHeight="1" x14ac:dyDescent="0.25">
      <c r="B268" s="736"/>
      <c r="C268" s="80"/>
      <c r="D268" s="81"/>
      <c r="E268" s="81"/>
      <c r="F268" s="81"/>
      <c r="G268" s="81"/>
      <c r="H268" s="81"/>
      <c r="I268" s="81"/>
      <c r="J268" s="81"/>
      <c r="K268" s="81"/>
      <c r="L268" s="82"/>
      <c r="M268" s="79"/>
      <c r="N268" s="80"/>
      <c r="O268" s="81"/>
      <c r="P268" s="81"/>
      <c r="Q268" s="81"/>
      <c r="R268" s="81"/>
      <c r="S268" s="81"/>
      <c r="T268" s="81"/>
      <c r="U268" s="81"/>
      <c r="V268" s="81"/>
      <c r="W268" s="82"/>
      <c r="Y268" s="736"/>
      <c r="Z268" s="80"/>
      <c r="AA268" s="81"/>
      <c r="AB268" s="81"/>
      <c r="AC268" s="81"/>
      <c r="AD268" s="81"/>
      <c r="AE268" s="81"/>
      <c r="AF268" s="81"/>
      <c r="AG268" s="81"/>
      <c r="AH268" s="81"/>
      <c r="AI268" s="82"/>
      <c r="AJ268" s="79"/>
      <c r="AK268" s="80"/>
      <c r="AL268" s="81"/>
      <c r="AM268" s="81"/>
      <c r="AN268" s="81"/>
      <c r="AO268" s="81"/>
      <c r="AP268" s="81"/>
      <c r="AQ268" s="81"/>
      <c r="AR268" s="81"/>
      <c r="AS268" s="81"/>
      <c r="AT268" s="82"/>
    </row>
    <row r="269" spans="2:46" s="44" customFormat="1" ht="18" customHeight="1" x14ac:dyDescent="0.25">
      <c r="B269" s="736"/>
      <c r="C269" s="732" t="str">
        <f>IF(Prépa!$O$72&lt;&gt;"",Prépa!$O$72,"")&amp;IF(Prépa!$O$29&lt;&gt;""," - "&amp;Prépa!$O$29,"")</f>
        <v>OPEN Assis - Nat 2A Nord</v>
      </c>
      <c r="D269" s="733"/>
      <c r="E269" s="733"/>
      <c r="F269" s="733"/>
      <c r="G269" s="733"/>
      <c r="H269" s="733"/>
      <c r="I269" s="733"/>
      <c r="J269" s="733"/>
      <c r="K269" s="733"/>
      <c r="L269" s="734"/>
      <c r="M269" s="79"/>
      <c r="N269" s="732" t="str">
        <f>IF(Prépa!$O$72&lt;&gt;"",Prépa!$O$72,"")&amp;IF(Prépa!$O$29&lt;&gt;""," - "&amp;Prépa!$O$29,"")</f>
        <v>OPEN Assis - Nat 2A Nord</v>
      </c>
      <c r="O269" s="733"/>
      <c r="P269" s="733"/>
      <c r="Q269" s="733"/>
      <c r="R269" s="733"/>
      <c r="S269" s="733"/>
      <c r="T269" s="733"/>
      <c r="U269" s="733"/>
      <c r="V269" s="733"/>
      <c r="W269" s="734"/>
      <c r="Y269" s="736"/>
      <c r="Z269" s="732" t="str">
        <f>IF(Prépa!$O$72&lt;&gt;"",Prépa!$O$72,"")&amp;IF(Prépa!$O$32&lt;&gt;""," - "&amp;Prépa!$O$32,"")</f>
        <v>OPEN Assis - Nat 2B Nord</v>
      </c>
      <c r="AA269" s="733"/>
      <c r="AB269" s="733"/>
      <c r="AC269" s="733"/>
      <c r="AD269" s="733"/>
      <c r="AE269" s="733"/>
      <c r="AF269" s="733"/>
      <c r="AG269" s="733"/>
      <c r="AH269" s="733"/>
      <c r="AI269" s="734"/>
      <c r="AJ269" s="79"/>
      <c r="AK269" s="732" t="str">
        <f>IF(Prépa!$O$72&lt;&gt;"",Prépa!$O$72,"")&amp;IF(Prépa!$O$32&lt;&gt;""," - "&amp;Prépa!$O$32,"")</f>
        <v>OPEN Assis - Nat 2B Nord</v>
      </c>
      <c r="AL269" s="733"/>
      <c r="AM269" s="733"/>
      <c r="AN269" s="733"/>
      <c r="AO269" s="733"/>
      <c r="AP269" s="733"/>
      <c r="AQ269" s="733"/>
      <c r="AR269" s="733"/>
      <c r="AS269" s="733"/>
      <c r="AT269" s="734"/>
    </row>
    <row r="270" spans="2:46" s="44" customFormat="1" ht="18" customHeight="1" x14ac:dyDescent="0.25">
      <c r="B270" s="736"/>
      <c r="C270" s="83"/>
      <c r="D270" s="84"/>
      <c r="E270" s="84"/>
      <c r="F270" s="84"/>
      <c r="G270" s="85"/>
      <c r="H270" s="85"/>
      <c r="I270" s="85"/>
      <c r="J270" s="85"/>
      <c r="K270" s="85"/>
      <c r="L270" s="86"/>
      <c r="M270" s="79"/>
      <c r="N270" s="83"/>
      <c r="O270" s="84"/>
      <c r="P270" s="84"/>
      <c r="Q270" s="84"/>
      <c r="R270" s="85"/>
      <c r="S270" s="85"/>
      <c r="T270" s="85"/>
      <c r="U270" s="85"/>
      <c r="V270" s="85"/>
      <c r="W270" s="86"/>
      <c r="Y270" s="736"/>
      <c r="Z270" s="83"/>
      <c r="AA270" s="84"/>
      <c r="AB270" s="84"/>
      <c r="AC270" s="84"/>
      <c r="AD270" s="85"/>
      <c r="AE270" s="85"/>
      <c r="AF270" s="85"/>
      <c r="AG270" s="85"/>
      <c r="AH270" s="85"/>
      <c r="AI270" s="86"/>
      <c r="AJ270" s="79"/>
      <c r="AK270" s="83"/>
      <c r="AL270" s="84"/>
      <c r="AM270" s="84"/>
      <c r="AN270" s="84"/>
      <c r="AO270" s="85"/>
      <c r="AP270" s="85"/>
      <c r="AQ270" s="85"/>
      <c r="AR270" s="85"/>
      <c r="AS270" s="85"/>
      <c r="AT270" s="86"/>
    </row>
    <row r="271" spans="2:46" s="44" customFormat="1" ht="18" customHeight="1" x14ac:dyDescent="0.25">
      <c r="B271" s="736"/>
      <c r="C271" s="87"/>
      <c r="D271" s="88"/>
      <c r="E271" s="89" t="s">
        <v>145</v>
      </c>
      <c r="F271" s="735" t="str">
        <f>IF(Prépa!$W$34&lt;&gt;"",Prépa!$W$34,"")</f>
        <v>14h30</v>
      </c>
      <c r="G271" s="735"/>
      <c r="H271"/>
      <c r="I271" s="89" t="s">
        <v>146</v>
      </c>
      <c r="J271" s="90">
        <f>IF(Prépa!$X$34&lt;&gt;"",Prépa!$X$34,"")</f>
        <v>3</v>
      </c>
      <c r="K271" s="91"/>
      <c r="L271" s="86"/>
      <c r="M271" s="79"/>
      <c r="N271" s="87"/>
      <c r="O271" s="88"/>
      <c r="P271" s="89" t="s">
        <v>145</v>
      </c>
      <c r="Q271" s="735" t="str">
        <f>IF(Prépa!$W$35&lt;&gt;"",Prépa!$W$35,"")</f>
        <v>14h30</v>
      </c>
      <c r="R271" s="735"/>
      <c r="S271"/>
      <c r="T271" s="89" t="s">
        <v>146</v>
      </c>
      <c r="U271" s="90">
        <f>IF(Prépa!$X$35&lt;&gt;"",Prépa!$X$35,"")</f>
        <v>4</v>
      </c>
      <c r="V271" s="91"/>
      <c r="W271" s="86"/>
      <c r="Y271" s="736"/>
      <c r="Z271" s="87"/>
      <c r="AA271" s="88"/>
      <c r="AB271" s="89" t="s">
        <v>145</v>
      </c>
      <c r="AC271" s="735" t="str">
        <f>IF(Prépa!$AD$34&lt;&gt;"",Prépa!$AD$34,"")</f>
        <v>14h30</v>
      </c>
      <c r="AD271" s="735"/>
      <c r="AE271"/>
      <c r="AF271" s="89" t="s">
        <v>146</v>
      </c>
      <c r="AG271" s="90">
        <f>IF(Prépa!$AE$34&lt;&gt;"",Prépa!$AE$34,"")</f>
        <v>7</v>
      </c>
      <c r="AH271" s="91"/>
      <c r="AI271" s="86"/>
      <c r="AJ271" s="79"/>
      <c r="AK271" s="87"/>
      <c r="AL271" s="88"/>
      <c r="AM271" s="89" t="s">
        <v>145</v>
      </c>
      <c r="AN271" s="735" t="str">
        <f>IF(Prépa!$AD$35&lt;&gt;"",Prépa!$AD$35,"")</f>
        <v>14h30</v>
      </c>
      <c r="AO271" s="735"/>
      <c r="AP271"/>
      <c r="AQ271" s="89" t="s">
        <v>146</v>
      </c>
      <c r="AR271" s="90">
        <f>IF(Prépa!$AE$35&lt;&gt;"",Prépa!$AE$35,"")</f>
        <v>8</v>
      </c>
      <c r="AS271" s="91"/>
      <c r="AT271" s="86"/>
    </row>
    <row r="272" spans="2:46" s="44" customFormat="1" ht="18" customHeight="1" x14ac:dyDescent="0.25">
      <c r="B272" s="736"/>
      <c r="C272" s="92"/>
      <c r="D272" s="93"/>
      <c r="E272" s="93"/>
      <c r="F272" s="94"/>
      <c r="G272" s="94"/>
      <c r="H272" s="94"/>
      <c r="I272" s="94"/>
      <c r="J272" s="94"/>
      <c r="K272" s="85"/>
      <c r="L272" s="86"/>
      <c r="M272" s="79"/>
      <c r="N272" s="92"/>
      <c r="O272" s="93"/>
      <c r="P272" s="93"/>
      <c r="Q272" s="94"/>
      <c r="R272" s="94"/>
      <c r="S272" s="94"/>
      <c r="T272" s="94"/>
      <c r="U272" s="94"/>
      <c r="V272" s="85"/>
      <c r="W272" s="86"/>
      <c r="Y272" s="736"/>
      <c r="Z272" s="92"/>
      <c r="AA272" s="93"/>
      <c r="AB272" s="93"/>
      <c r="AC272" s="94"/>
      <c r="AD272" s="94"/>
      <c r="AE272" s="94"/>
      <c r="AF272" s="94"/>
      <c r="AG272" s="94"/>
      <c r="AH272" s="85"/>
      <c r="AI272" s="86"/>
      <c r="AJ272" s="79"/>
      <c r="AK272" s="92"/>
      <c r="AL272" s="93"/>
      <c r="AM272" s="93"/>
      <c r="AN272" s="94"/>
      <c r="AO272" s="94"/>
      <c r="AP272" s="94"/>
      <c r="AQ272" s="94"/>
      <c r="AR272" s="94"/>
      <c r="AS272" s="85"/>
      <c r="AT272" s="86"/>
    </row>
    <row r="273" spans="2:46" s="44" customFormat="1" ht="18" customHeight="1" x14ac:dyDescent="0.25">
      <c r="B273" s="736"/>
      <c r="C273" s="95" t="s">
        <v>147</v>
      </c>
      <c r="D273" s="93"/>
      <c r="E273"/>
      <c r="F273"/>
      <c r="G273" s="94"/>
      <c r="H273" s="94"/>
      <c r="I273" s="94"/>
      <c r="J273" s="94"/>
      <c r="K273" s="85"/>
      <c r="L273" s="86"/>
      <c r="M273" s="79"/>
      <c r="N273" s="95" t="s">
        <v>147</v>
      </c>
      <c r="O273" s="93"/>
      <c r="P273"/>
      <c r="Q273"/>
      <c r="R273" s="94"/>
      <c r="S273" s="94"/>
      <c r="T273" s="94"/>
      <c r="U273" s="94"/>
      <c r="V273" s="85"/>
      <c r="W273" s="86"/>
      <c r="Y273" s="736"/>
      <c r="Z273" s="95" t="s">
        <v>147</v>
      </c>
      <c r="AA273" s="93"/>
      <c r="AB273"/>
      <c r="AC273"/>
      <c r="AD273" s="94"/>
      <c r="AE273" s="94"/>
      <c r="AF273" s="94"/>
      <c r="AG273" s="94"/>
      <c r="AH273" s="85"/>
      <c r="AI273" s="86"/>
      <c r="AJ273" s="79"/>
      <c r="AK273" s="95" t="s">
        <v>147</v>
      </c>
      <c r="AL273" s="93"/>
      <c r="AM273"/>
      <c r="AN273"/>
      <c r="AO273" s="94"/>
      <c r="AP273" s="94"/>
      <c r="AQ273" s="94"/>
      <c r="AR273" s="94"/>
      <c r="AS273" s="85"/>
      <c r="AT273" s="86"/>
    </row>
    <row r="274" spans="2:46" s="44" customFormat="1" ht="18" customHeight="1" x14ac:dyDescent="0.25">
      <c r="B274" s="736"/>
      <c r="C274" s="92"/>
      <c r="D274" s="93"/>
      <c r="E274" s="93"/>
      <c r="F274" s="94"/>
      <c r="G274" s="717" t="s">
        <v>310</v>
      </c>
      <c r="H274" s="717"/>
      <c r="I274" s="717"/>
      <c r="J274" s="717"/>
      <c r="K274" s="717"/>
      <c r="L274" s="86"/>
      <c r="M274" s="79"/>
      <c r="N274" s="92"/>
      <c r="O274" s="93"/>
      <c r="P274" s="93"/>
      <c r="Q274" s="94"/>
      <c r="R274" s="717" t="s">
        <v>311</v>
      </c>
      <c r="S274" s="717"/>
      <c r="T274" s="717"/>
      <c r="U274" s="717"/>
      <c r="V274" s="717"/>
      <c r="W274" s="86"/>
      <c r="Y274" s="736"/>
      <c r="Z274" s="92"/>
      <c r="AA274" s="93"/>
      <c r="AB274" s="93"/>
      <c r="AC274" s="94"/>
      <c r="AD274" s="717" t="s">
        <v>310</v>
      </c>
      <c r="AE274" s="717"/>
      <c r="AF274" s="717"/>
      <c r="AG274" s="717"/>
      <c r="AH274" s="717"/>
      <c r="AI274" s="86"/>
      <c r="AJ274" s="79"/>
      <c r="AK274" s="92"/>
      <c r="AL274" s="93"/>
      <c r="AM274" s="93"/>
      <c r="AN274" s="94"/>
      <c r="AO274" s="717" t="s">
        <v>311</v>
      </c>
      <c r="AP274" s="717"/>
      <c r="AQ274" s="717"/>
      <c r="AR274" s="717"/>
      <c r="AS274" s="717"/>
      <c r="AT274" s="86"/>
    </row>
    <row r="275" spans="2:46" s="44" customFormat="1" ht="18" customHeight="1" x14ac:dyDescent="0.25">
      <c r="B275" s="736"/>
      <c r="C275" s="92"/>
      <c r="D275" s="458"/>
      <c r="E275" s="93"/>
      <c r="F275" s="718" t="s">
        <v>148</v>
      </c>
      <c r="G275" s="719"/>
      <c r="H275" s="719"/>
      <c r="I275" s="719"/>
      <c r="J275" s="719"/>
      <c r="K275" s="719"/>
      <c r="L275" s="720"/>
      <c r="M275" s="79"/>
      <c r="N275" s="92"/>
      <c r="O275" s="458"/>
      <c r="P275" s="93"/>
      <c r="Q275" s="718" t="s">
        <v>148</v>
      </c>
      <c r="R275" s="719"/>
      <c r="S275" s="719"/>
      <c r="T275" s="719"/>
      <c r="U275" s="719"/>
      <c r="V275" s="719"/>
      <c r="W275" s="720"/>
      <c r="Y275" s="736"/>
      <c r="Z275" s="92"/>
      <c r="AA275" s="458"/>
      <c r="AB275" s="93"/>
      <c r="AC275" s="718" t="s">
        <v>148</v>
      </c>
      <c r="AD275" s="719"/>
      <c r="AE275" s="719"/>
      <c r="AF275" s="719"/>
      <c r="AG275" s="719"/>
      <c r="AH275" s="719"/>
      <c r="AI275" s="720"/>
      <c r="AJ275" s="79"/>
      <c r="AK275" s="92"/>
      <c r="AL275" s="458"/>
      <c r="AM275" s="93"/>
      <c r="AN275" s="718" t="s">
        <v>148</v>
      </c>
      <c r="AO275" s="719"/>
      <c r="AP275" s="719"/>
      <c r="AQ275" s="719"/>
      <c r="AR275" s="719"/>
      <c r="AS275" s="719"/>
      <c r="AT275" s="720"/>
    </row>
    <row r="276" spans="2:46" s="44" customFormat="1" ht="18" customHeight="1" x14ac:dyDescent="0.25">
      <c r="B276" s="736"/>
      <c r="C276" s="721" t="s">
        <v>149</v>
      </c>
      <c r="D276" s="722"/>
      <c r="E276" s="722"/>
      <c r="F276" s="98">
        <v>1</v>
      </c>
      <c r="G276" s="98">
        <v>2</v>
      </c>
      <c r="H276" s="98">
        <v>3</v>
      </c>
      <c r="I276" s="98">
        <v>4</v>
      </c>
      <c r="J276" s="98">
        <v>5</v>
      </c>
      <c r="K276" s="98">
        <v>6</v>
      </c>
      <c r="L276" s="98">
        <v>7</v>
      </c>
      <c r="M276" s="79"/>
      <c r="N276" s="721" t="s">
        <v>149</v>
      </c>
      <c r="O276" s="722"/>
      <c r="P276" s="722"/>
      <c r="Q276" s="98">
        <v>1</v>
      </c>
      <c r="R276" s="98">
        <v>2</v>
      </c>
      <c r="S276" s="98">
        <v>3</v>
      </c>
      <c r="T276" s="98">
        <v>4</v>
      </c>
      <c r="U276" s="98">
        <v>5</v>
      </c>
      <c r="V276" s="98">
        <v>6</v>
      </c>
      <c r="W276" s="98">
        <v>7</v>
      </c>
      <c r="Y276" s="736"/>
      <c r="Z276" s="721" t="s">
        <v>149</v>
      </c>
      <c r="AA276" s="722"/>
      <c r="AB276" s="722"/>
      <c r="AC276" s="98">
        <v>1</v>
      </c>
      <c r="AD276" s="98">
        <v>2</v>
      </c>
      <c r="AE276" s="98">
        <v>3</v>
      </c>
      <c r="AF276" s="98">
        <v>4</v>
      </c>
      <c r="AG276" s="98">
        <v>5</v>
      </c>
      <c r="AH276" s="98">
        <v>6</v>
      </c>
      <c r="AI276" s="98">
        <v>7</v>
      </c>
      <c r="AJ276" s="79"/>
      <c r="AK276" s="721" t="s">
        <v>149</v>
      </c>
      <c r="AL276" s="722"/>
      <c r="AM276" s="722"/>
      <c r="AN276" s="98">
        <v>1</v>
      </c>
      <c r="AO276" s="98">
        <v>2</v>
      </c>
      <c r="AP276" s="98">
        <v>3</v>
      </c>
      <c r="AQ276" s="98">
        <v>4</v>
      </c>
      <c r="AR276" s="98">
        <v>5</v>
      </c>
      <c r="AS276" s="98">
        <v>6</v>
      </c>
      <c r="AT276" s="98">
        <v>7</v>
      </c>
    </row>
    <row r="277" spans="2:46" s="44" customFormat="1" ht="18" customHeight="1" x14ac:dyDescent="0.25">
      <c r="B277" s="736"/>
      <c r="C277" s="96"/>
      <c r="D277" s="99" t="str">
        <f>IF(AND('GROUPE A'!$C$43&lt;&gt;"",'GROUPE A'!$E$43&lt;&gt;""),'GROUPE A'!$C$43&amp;" - "&amp;'GROUPE A'!$E$43,"")</f>
        <v>1 - 4</v>
      </c>
      <c r="E277" s="97"/>
      <c r="F277" s="723" t="s">
        <v>150</v>
      </c>
      <c r="G277" s="724"/>
      <c r="H277" s="724"/>
      <c r="I277" s="724"/>
      <c r="J277" s="724"/>
      <c r="K277" s="724"/>
      <c r="L277" s="725"/>
      <c r="M277" s="79"/>
      <c r="N277" s="96"/>
      <c r="O277" s="99" t="str">
        <f>IF(AND('GROUPE A'!$C$44&lt;&gt;"",'GROUPE A'!$E$44&lt;&gt;""),'GROUPE A'!$C$44&amp;" - "&amp;'GROUPE A'!$E$44,"")</f>
        <v>3 - 5</v>
      </c>
      <c r="P277" s="97"/>
      <c r="Q277" s="723" t="s">
        <v>150</v>
      </c>
      <c r="R277" s="724"/>
      <c r="S277" s="724"/>
      <c r="T277" s="724"/>
      <c r="U277" s="724"/>
      <c r="V277" s="724"/>
      <c r="W277" s="725"/>
      <c r="Y277" s="736"/>
      <c r="Z277" s="96"/>
      <c r="AA277" s="99" t="str">
        <f>IF(AND('GROUPE B'!$C$43&lt;&gt;"",'GROUPE B'!$E$43&lt;&gt;""),'GROUPE B'!$C$43&amp;" - "&amp;'GROUPE B'!$E$43,"")</f>
        <v>1 - 4</v>
      </c>
      <c r="AB277" s="97"/>
      <c r="AC277" s="723" t="s">
        <v>150</v>
      </c>
      <c r="AD277" s="724"/>
      <c r="AE277" s="724"/>
      <c r="AF277" s="724"/>
      <c r="AG277" s="724"/>
      <c r="AH277" s="724"/>
      <c r="AI277" s="725"/>
      <c r="AJ277" s="79"/>
      <c r="AK277" s="96"/>
      <c r="AL277" s="99" t="str">
        <f>IF(AND('GROUPE B'!$C$44&lt;&gt;"",'GROUPE B'!$E$44&lt;&gt;""),'GROUPE B'!$C$44&amp;" - "&amp;'GROUPE B'!$E$44,"")</f>
        <v>3 - 5</v>
      </c>
      <c r="AM277" s="97"/>
      <c r="AN277" s="723" t="s">
        <v>150</v>
      </c>
      <c r="AO277" s="724"/>
      <c r="AP277" s="724"/>
      <c r="AQ277" s="724"/>
      <c r="AR277" s="724"/>
      <c r="AS277" s="724"/>
      <c r="AT277" s="725"/>
    </row>
    <row r="278" spans="2:46" s="44" customFormat="1" ht="18" customHeight="1" x14ac:dyDescent="0.25">
      <c r="B278" s="736"/>
      <c r="C278" s="100">
        <f>IF(D277&lt;&gt;"",'GROUPE A'!$K$16,"")</f>
        <v>1</v>
      </c>
      <c r="D278" s="85"/>
      <c r="E278" s="101"/>
      <c r="F278" s="700"/>
      <c r="G278" s="700"/>
      <c r="H278" s="700"/>
      <c r="I278" s="700"/>
      <c r="J278" s="700"/>
      <c r="K278" s="714"/>
      <c r="L278" s="706"/>
      <c r="M278" s="79"/>
      <c r="N278" s="100">
        <f>IF(O277&lt;&gt;"",'GROUPE A'!$K$18,"")</f>
        <v>3</v>
      </c>
      <c r="O278" s="85"/>
      <c r="P278" s="101"/>
      <c r="Q278" s="700"/>
      <c r="R278" s="700"/>
      <c r="S278" s="700"/>
      <c r="T278" s="700"/>
      <c r="U278" s="700"/>
      <c r="V278" s="714"/>
      <c r="W278" s="706"/>
      <c r="Y278" s="736"/>
      <c r="Z278" s="100">
        <f>IF(AA277&lt;&gt;"",'GROUPE B'!$K$16,"")</f>
        <v>9</v>
      </c>
      <c r="AA278" s="85"/>
      <c r="AB278" s="101"/>
      <c r="AC278" s="700"/>
      <c r="AD278" s="700"/>
      <c r="AE278" s="700"/>
      <c r="AF278" s="700"/>
      <c r="AG278" s="700"/>
      <c r="AH278" s="714"/>
      <c r="AI278" s="706"/>
      <c r="AJ278" s="79"/>
      <c r="AK278" s="100">
        <f>IF(AL277&lt;&gt;"",'GROUPE B'!$K$18,"")</f>
        <v>11</v>
      </c>
      <c r="AL278" s="85"/>
      <c r="AM278" s="101"/>
      <c r="AN278" s="700"/>
      <c r="AO278" s="700"/>
      <c r="AP278" s="700"/>
      <c r="AQ278" s="700"/>
      <c r="AR278" s="700"/>
      <c r="AS278" s="714"/>
      <c r="AT278" s="706"/>
    </row>
    <row r="279" spans="2:46" s="44" customFormat="1" ht="30" customHeight="1" x14ac:dyDescent="0.25">
      <c r="B279" s="736"/>
      <c r="C279" s="711" t="str">
        <f>IF(C278&lt;&gt;"",VLOOKUP(C278,Liste!$C$17:$I$24,3,FALSE),"")</f>
        <v>RUTLER Sébastien</v>
      </c>
      <c r="D279" s="712"/>
      <c r="E279" s="713"/>
      <c r="F279" s="702"/>
      <c r="G279" s="702"/>
      <c r="H279" s="702"/>
      <c r="I279" s="702"/>
      <c r="J279" s="702"/>
      <c r="K279" s="715"/>
      <c r="L279" s="707"/>
      <c r="M279" s="79"/>
      <c r="N279" s="711" t="str">
        <f>IF(N278&lt;&gt;"",VLOOKUP(N278,Liste!$C$17:$I$24,3,FALSE),"")</f>
        <v>PLET Victorien</v>
      </c>
      <c r="O279" s="712"/>
      <c r="P279" s="713"/>
      <c r="Q279" s="702"/>
      <c r="R279" s="702"/>
      <c r="S279" s="702"/>
      <c r="T279" s="702"/>
      <c r="U279" s="702"/>
      <c r="V279" s="715"/>
      <c r="W279" s="707"/>
      <c r="Y279" s="736"/>
      <c r="Z279" s="711" t="str">
        <f>IF(Z278&lt;&gt;"",VLOOKUP(Z278,Liste!$C$30:$I$37,3,FALSE),"")</f>
        <v>PAPIRER Alan</v>
      </c>
      <c r="AA279" s="712"/>
      <c r="AB279" s="713"/>
      <c r="AC279" s="702"/>
      <c r="AD279" s="702"/>
      <c r="AE279" s="702"/>
      <c r="AF279" s="702"/>
      <c r="AG279" s="702"/>
      <c r="AH279" s="715"/>
      <c r="AI279" s="707"/>
      <c r="AJ279" s="79"/>
      <c r="AK279" s="711" t="str">
        <f>IF(AK278&lt;&gt;"",VLOOKUP(AK278,Liste!$C$30:$I$37,3,FALSE),"")</f>
        <v>ADJAL Yorick</v>
      </c>
      <c r="AL279" s="712"/>
      <c r="AM279" s="713"/>
      <c r="AN279" s="702"/>
      <c r="AO279" s="702"/>
      <c r="AP279" s="702"/>
      <c r="AQ279" s="702"/>
      <c r="AR279" s="702"/>
      <c r="AS279" s="715"/>
      <c r="AT279" s="707"/>
    </row>
    <row r="280" spans="2:46" s="44" customFormat="1" ht="18" customHeight="1" x14ac:dyDescent="0.25">
      <c r="B280" s="736"/>
      <c r="C280" s="703" t="str">
        <f>IF(C278&lt;&gt;"",VLOOKUP(C278,Liste!$C$17:$I$24,7,FALSE),"")</f>
        <v>PPN NEUVILLE EN FERRAIN</v>
      </c>
      <c r="D280" s="704"/>
      <c r="E280" s="705"/>
      <c r="F280" s="701"/>
      <c r="G280" s="701"/>
      <c r="H280" s="701"/>
      <c r="I280" s="701"/>
      <c r="J280" s="701"/>
      <c r="K280" s="716"/>
      <c r="L280" s="708"/>
      <c r="M280" s="79"/>
      <c r="N280" s="703" t="str">
        <f>IF(N278&lt;&gt;"",VLOOKUP(N278,Liste!$C$17:$I$24,7,FALSE),"")</f>
        <v>US SAINT BERTHEVIN/SAINT LOUP</v>
      </c>
      <c r="O280" s="704"/>
      <c r="P280" s="705"/>
      <c r="Q280" s="701"/>
      <c r="R280" s="701"/>
      <c r="S280" s="701"/>
      <c r="T280" s="701"/>
      <c r="U280" s="701"/>
      <c r="V280" s="716"/>
      <c r="W280" s="708"/>
      <c r="Y280" s="736"/>
      <c r="Z280" s="703" t="str">
        <f>IF(Z278&lt;&gt;"",VLOOKUP(Z278,Liste!$C$30:$I$37,7,FALSE),"")</f>
        <v>MOULINS LES METZ HANDISPORT</v>
      </c>
      <c r="AA280" s="704"/>
      <c r="AB280" s="705"/>
      <c r="AC280" s="701"/>
      <c r="AD280" s="701"/>
      <c r="AE280" s="701"/>
      <c r="AF280" s="701"/>
      <c r="AG280" s="701"/>
      <c r="AH280" s="716"/>
      <c r="AI280" s="708"/>
      <c r="AJ280" s="79"/>
      <c r="AK280" s="703" t="str">
        <f>IF(AK278&lt;&gt;"",VLOOKUP(AK278,Liste!$C$30:$I$37,7,FALSE),"")</f>
        <v>A. VOISINS TT</v>
      </c>
      <c r="AL280" s="704"/>
      <c r="AM280" s="705"/>
      <c r="AN280" s="701"/>
      <c r="AO280" s="701"/>
      <c r="AP280" s="701"/>
      <c r="AQ280" s="701"/>
      <c r="AR280" s="701"/>
      <c r="AS280" s="716"/>
      <c r="AT280" s="708"/>
    </row>
    <row r="281" spans="2:46" s="44" customFormat="1" ht="18" customHeight="1" x14ac:dyDescent="0.25">
      <c r="B281" s="736"/>
      <c r="C281" s="102"/>
      <c r="D281"/>
      <c r="E281" s="103"/>
      <c r="F281" s="104"/>
      <c r="G281" s="104"/>
      <c r="H281" s="104"/>
      <c r="I281" s="104"/>
      <c r="J281" s="104"/>
      <c r="K281" s="104"/>
      <c r="L281" s="104"/>
      <c r="M281" s="79"/>
      <c r="N281" s="102"/>
      <c r="O281"/>
      <c r="P281" s="103"/>
      <c r="Q281" s="104"/>
      <c r="R281" s="104"/>
      <c r="S281" s="104"/>
      <c r="T281" s="104"/>
      <c r="U281" s="104"/>
      <c r="V281" s="104"/>
      <c r="W281" s="104"/>
      <c r="Y281" s="736"/>
      <c r="Z281" s="102"/>
      <c r="AA281"/>
      <c r="AB281" s="103"/>
      <c r="AC281" s="104"/>
      <c r="AD281" s="104"/>
      <c r="AE281" s="104"/>
      <c r="AF281" s="104"/>
      <c r="AG281" s="104"/>
      <c r="AH281" s="104"/>
      <c r="AI281" s="104"/>
      <c r="AJ281" s="79"/>
      <c r="AK281" s="102"/>
      <c r="AL281"/>
      <c r="AM281" s="103"/>
      <c r="AN281" s="104"/>
      <c r="AO281" s="104"/>
      <c r="AP281" s="104"/>
      <c r="AQ281" s="104"/>
      <c r="AR281" s="104"/>
      <c r="AS281" s="104"/>
      <c r="AT281" s="104"/>
    </row>
    <row r="282" spans="2:46" s="44" customFormat="1" ht="18" customHeight="1" x14ac:dyDescent="0.25">
      <c r="B282" s="736"/>
      <c r="C282" s="79"/>
      <c r="D282" s="105" t="s">
        <v>124</v>
      </c>
      <c r="E282" s="85"/>
      <c r="F282" s="106"/>
      <c r="G282" s="106"/>
      <c r="H282" s="106"/>
      <c r="I282" s="106"/>
      <c r="J282" s="106"/>
      <c r="K282" s="106"/>
      <c r="L282" s="106"/>
      <c r="M282" s="79"/>
      <c r="N282" s="79"/>
      <c r="O282" s="105" t="s">
        <v>124</v>
      </c>
      <c r="P282" s="85"/>
      <c r="Q282" s="106"/>
      <c r="R282" s="106"/>
      <c r="S282" s="106"/>
      <c r="T282" s="106"/>
      <c r="U282" s="106"/>
      <c r="V282" s="106"/>
      <c r="W282" s="106"/>
      <c r="Y282" s="736"/>
      <c r="Z282" s="79"/>
      <c r="AA282" s="105" t="s">
        <v>124</v>
      </c>
      <c r="AB282" s="85"/>
      <c r="AC282" s="106"/>
      <c r="AD282" s="106"/>
      <c r="AE282" s="106"/>
      <c r="AF282" s="106"/>
      <c r="AG282" s="106"/>
      <c r="AH282" s="106"/>
      <c r="AI282" s="106"/>
      <c r="AJ282" s="79"/>
      <c r="AK282" s="79"/>
      <c r="AL282" s="105" t="s">
        <v>124</v>
      </c>
      <c r="AM282" s="85"/>
      <c r="AN282" s="106"/>
      <c r="AO282" s="106"/>
      <c r="AP282" s="106"/>
      <c r="AQ282" s="106"/>
      <c r="AR282" s="106"/>
      <c r="AS282" s="106"/>
      <c r="AT282" s="106"/>
    </row>
    <row r="283" spans="2:46" s="44" customFormat="1" ht="18" customHeight="1" x14ac:dyDescent="0.25">
      <c r="B283" s="736"/>
      <c r="C283" s="100">
        <f>IF(D277&lt;&gt;"",'GROUPE A'!$K$19,"")</f>
        <v>4</v>
      </c>
      <c r="D283" s="85"/>
      <c r="E283" s="101"/>
      <c r="F283" s="700" t="s">
        <v>2</v>
      </c>
      <c r="G283" s="700"/>
      <c r="H283" s="700"/>
      <c r="I283" s="700"/>
      <c r="J283" s="700"/>
      <c r="K283" s="706"/>
      <c r="L283" s="706"/>
      <c r="M283" s="79"/>
      <c r="N283" s="100">
        <f>IF(O277&lt;&gt;"",'GROUPE A'!$K$20,"")</f>
        <v>5</v>
      </c>
      <c r="O283" s="85"/>
      <c r="P283" s="101"/>
      <c r="Q283" s="700" t="s">
        <v>2</v>
      </c>
      <c r="R283" s="700"/>
      <c r="S283" s="700"/>
      <c r="T283" s="700"/>
      <c r="U283" s="700"/>
      <c r="V283" s="706"/>
      <c r="W283" s="706"/>
      <c r="Y283" s="736"/>
      <c r="Z283" s="100">
        <f>IF(AA277&lt;&gt;"",'GROUPE B'!$K$19,"")</f>
        <v>13</v>
      </c>
      <c r="AA283" s="85"/>
      <c r="AB283" s="101"/>
      <c r="AC283" s="700" t="s">
        <v>2</v>
      </c>
      <c r="AD283" s="700"/>
      <c r="AE283" s="700"/>
      <c r="AF283" s="700"/>
      <c r="AG283" s="700"/>
      <c r="AH283" s="706"/>
      <c r="AI283" s="706"/>
      <c r="AJ283" s="79"/>
      <c r="AK283" s="100">
        <f>IF(AL277&lt;&gt;"",'GROUPE B'!$K$20,"")</f>
        <v>14</v>
      </c>
      <c r="AL283" s="85"/>
      <c r="AM283" s="101"/>
      <c r="AN283" s="700" t="s">
        <v>2</v>
      </c>
      <c r="AO283" s="700"/>
      <c r="AP283" s="700"/>
      <c r="AQ283" s="700"/>
      <c r="AR283" s="700"/>
      <c r="AS283" s="706"/>
      <c r="AT283" s="706"/>
    </row>
    <row r="284" spans="2:46" s="44" customFormat="1" ht="30" customHeight="1" x14ac:dyDescent="0.25">
      <c r="B284" s="736"/>
      <c r="C284" s="711" t="str">
        <f>IF(C283&lt;&gt;"",VLOOKUP(C283,Liste!$C$17:$I$24,3,FALSE),"")</f>
        <v>DEFRENEIX Samuel</v>
      </c>
      <c r="D284" s="712"/>
      <c r="E284" s="713"/>
      <c r="F284" s="702"/>
      <c r="G284" s="702"/>
      <c r="H284" s="702"/>
      <c r="I284" s="702"/>
      <c r="J284" s="702"/>
      <c r="K284" s="707"/>
      <c r="L284" s="707"/>
      <c r="M284" s="79"/>
      <c r="N284" s="711" t="str">
        <f>IF(N283&lt;&gt;"",VLOOKUP(N283,Liste!$C$17:$I$24,3,FALSE),"")</f>
        <v>MANIER William</v>
      </c>
      <c r="O284" s="712"/>
      <c r="P284" s="713"/>
      <c r="Q284" s="702"/>
      <c r="R284" s="702"/>
      <c r="S284" s="702"/>
      <c r="T284" s="702"/>
      <c r="U284" s="702"/>
      <c r="V284" s="707"/>
      <c r="W284" s="707"/>
      <c r="Y284" s="736"/>
      <c r="Z284" s="711" t="str">
        <f>IF(Z283&lt;&gt;"",VLOOKUP(Z283,Liste!$C$30:$I$37,3,FALSE),"")</f>
        <v>KERGOSIEN Arnaud</v>
      </c>
      <c r="AA284" s="712"/>
      <c r="AB284" s="713"/>
      <c r="AC284" s="702"/>
      <c r="AD284" s="702"/>
      <c r="AE284" s="702"/>
      <c r="AF284" s="702"/>
      <c r="AG284" s="702"/>
      <c r="AH284" s="707"/>
      <c r="AI284" s="707"/>
      <c r="AJ284" s="79"/>
      <c r="AK284" s="711" t="str">
        <f>IF(AK283&lt;&gt;"",VLOOKUP(AK283,Liste!$C$30:$I$37,3,FALSE),"")</f>
        <v>BELTRAND Arnaud</v>
      </c>
      <c r="AL284" s="712"/>
      <c r="AM284" s="713"/>
      <c r="AN284" s="702"/>
      <c r="AO284" s="702"/>
      <c r="AP284" s="702"/>
      <c r="AQ284" s="702"/>
      <c r="AR284" s="702"/>
      <c r="AS284" s="707"/>
      <c r="AT284" s="707"/>
    </row>
    <row r="285" spans="2:46" s="44" customFormat="1" ht="18" customHeight="1" x14ac:dyDescent="0.25">
      <c r="B285" s="736"/>
      <c r="C285" s="703" t="str">
        <f>IF(C283&lt;&gt;"",VLOOKUP(C283,Liste!$C$17:$I$24,7,FALSE),"")</f>
        <v>CTT DEOLS</v>
      </c>
      <c r="D285" s="704"/>
      <c r="E285" s="705"/>
      <c r="F285" s="701"/>
      <c r="G285" s="701"/>
      <c r="H285" s="701"/>
      <c r="I285" s="701"/>
      <c r="J285" s="701"/>
      <c r="K285" s="708"/>
      <c r="L285" s="708"/>
      <c r="M285" s="79"/>
      <c r="N285" s="703" t="str">
        <f>IF(N283&lt;&gt;"",VLOOKUP(N283,Liste!$C$17:$I$24,7,FALSE),"")</f>
        <v>CGL SUD OISE TT</v>
      </c>
      <c r="O285" s="704"/>
      <c r="P285" s="705"/>
      <c r="Q285" s="701"/>
      <c r="R285" s="701"/>
      <c r="S285" s="701"/>
      <c r="T285" s="701"/>
      <c r="U285" s="701"/>
      <c r="V285" s="708"/>
      <c r="W285" s="708"/>
      <c r="Y285" s="736"/>
      <c r="Z285" s="703" t="str">
        <f>IF(Z283&lt;&gt;"",VLOOKUP(Z283,Liste!$C$30:$I$37,7,FALSE),"")</f>
        <v>F.O.L.C.L.O.</v>
      </c>
      <c r="AA285" s="704"/>
      <c r="AB285" s="705"/>
      <c r="AC285" s="701"/>
      <c r="AD285" s="701"/>
      <c r="AE285" s="701"/>
      <c r="AF285" s="701"/>
      <c r="AG285" s="701"/>
      <c r="AH285" s="708"/>
      <c r="AI285" s="708"/>
      <c r="AJ285" s="79"/>
      <c r="AK285" s="703" t="str">
        <f>IF(AK283&lt;&gt;"",VLOOKUP(AK283,Liste!$C$30:$I$37,7,FALSE),"")</f>
        <v>TT JOUE LES TOURS</v>
      </c>
      <c r="AL285" s="704"/>
      <c r="AM285" s="705"/>
      <c r="AN285" s="701"/>
      <c r="AO285" s="701"/>
      <c r="AP285" s="701"/>
      <c r="AQ285" s="701"/>
      <c r="AR285" s="701"/>
      <c r="AS285" s="708"/>
      <c r="AT285" s="708"/>
    </row>
    <row r="286" spans="2:46" s="44" customFormat="1" ht="18" customHeight="1" x14ac:dyDescent="0.25">
      <c r="B286" s="736"/>
      <c r="C286" s="102"/>
      <c r="D286"/>
      <c r="E286" s="103"/>
      <c r="F286" s="104"/>
      <c r="G286" s="104"/>
      <c r="H286" s="104"/>
      <c r="I286" s="104"/>
      <c r="J286" s="104"/>
      <c r="K286" s="104"/>
      <c r="L286" s="104"/>
      <c r="M286" s="79"/>
      <c r="N286" s="102"/>
      <c r="O286"/>
      <c r="P286" s="103"/>
      <c r="Q286" s="104"/>
      <c r="R286" s="104"/>
      <c r="S286" s="104"/>
      <c r="T286" s="104"/>
      <c r="U286" s="104"/>
      <c r="V286" s="104"/>
      <c r="W286" s="104"/>
      <c r="Y286" s="736"/>
      <c r="Z286" s="102"/>
      <c r="AA286"/>
      <c r="AB286" s="103"/>
      <c r="AC286" s="104"/>
      <c r="AD286" s="104"/>
      <c r="AE286" s="104"/>
      <c r="AF286" s="104"/>
      <c r="AG286" s="104"/>
      <c r="AH286" s="104"/>
      <c r="AI286" s="104"/>
      <c r="AJ286" s="79"/>
      <c r="AK286" s="102"/>
      <c r="AL286"/>
      <c r="AM286" s="103"/>
      <c r="AN286" s="104"/>
      <c r="AO286" s="104"/>
      <c r="AP286" s="104"/>
      <c r="AQ286" s="104"/>
      <c r="AR286" s="104"/>
      <c r="AS286" s="104"/>
      <c r="AT286" s="104"/>
    </row>
    <row r="287" spans="2:46" s="44" customFormat="1" ht="18" customHeight="1" x14ac:dyDescent="0.25">
      <c r="B287" s="736"/>
      <c r="C287" s="79"/>
      <c r="D287" s="85"/>
      <c r="E287" s="85"/>
      <c r="F287" s="106"/>
      <c r="G287" s="106"/>
      <c r="H287" s="106"/>
      <c r="I287" s="106"/>
      <c r="J287" s="106"/>
      <c r="K287" s="106"/>
      <c r="L287" s="106"/>
      <c r="M287" s="79"/>
      <c r="N287" s="79"/>
      <c r="O287" s="85"/>
      <c r="P287" s="85"/>
      <c r="Q287" s="106"/>
      <c r="R287" s="106"/>
      <c r="S287" s="106"/>
      <c r="T287" s="106"/>
      <c r="U287" s="106"/>
      <c r="V287" s="106"/>
      <c r="W287" s="106"/>
      <c r="Y287" s="736"/>
      <c r="Z287" s="79"/>
      <c r="AA287" s="85"/>
      <c r="AB287" s="85"/>
      <c r="AC287" s="106"/>
      <c r="AD287" s="106"/>
      <c r="AE287" s="106"/>
      <c r="AF287" s="106"/>
      <c r="AG287" s="106"/>
      <c r="AH287" s="106"/>
      <c r="AI287" s="106"/>
      <c r="AJ287" s="79"/>
      <c r="AK287" s="79"/>
      <c r="AL287" s="85"/>
      <c r="AM287" s="85"/>
      <c r="AN287" s="106"/>
      <c r="AO287" s="106"/>
      <c r="AP287" s="106"/>
      <c r="AQ287" s="106"/>
      <c r="AR287" s="106"/>
      <c r="AS287" s="106"/>
      <c r="AT287" s="106"/>
    </row>
    <row r="288" spans="2:46" s="44" customFormat="1" ht="18" customHeight="1" x14ac:dyDescent="0.25">
      <c r="B288" s="736"/>
      <c r="C288" s="79"/>
      <c r="D288" s="85"/>
      <c r="E288" s="85"/>
      <c r="F288" s="85"/>
      <c r="G288" s="85"/>
      <c r="H288" s="85"/>
      <c r="I288" s="85"/>
      <c r="J288" s="85"/>
      <c r="K288" s="85"/>
      <c r="L288" s="86"/>
      <c r="M288" s="79"/>
      <c r="N288" s="79"/>
      <c r="O288" s="85"/>
      <c r="P288" s="85"/>
      <c r="Q288" s="85"/>
      <c r="R288" s="85"/>
      <c r="S288" s="85"/>
      <c r="T288" s="85"/>
      <c r="U288" s="85"/>
      <c r="V288" s="85"/>
      <c r="W288" s="86"/>
      <c r="Y288" s="736"/>
      <c r="Z288" s="79"/>
      <c r="AA288" s="85"/>
      <c r="AB288" s="85"/>
      <c r="AC288" s="85"/>
      <c r="AD288" s="85"/>
      <c r="AE288" s="85"/>
      <c r="AF288" s="85"/>
      <c r="AG288" s="85"/>
      <c r="AH288" s="85"/>
      <c r="AI288" s="86"/>
      <c r="AJ288" s="79"/>
      <c r="AK288" s="79"/>
      <c r="AL288" s="85"/>
      <c r="AM288" s="85"/>
      <c r="AN288" s="85"/>
      <c r="AO288" s="85"/>
      <c r="AP288" s="85"/>
      <c r="AQ288" s="85"/>
      <c r="AR288" s="85"/>
      <c r="AS288" s="85"/>
      <c r="AT288" s="86"/>
    </row>
    <row r="289" spans="2:46" s="44" customFormat="1" ht="18" customHeight="1" x14ac:dyDescent="0.25">
      <c r="B289" s="736"/>
      <c r="C289" s="709" t="s">
        <v>151</v>
      </c>
      <c r="D289" s="710"/>
      <c r="E289" s="710"/>
      <c r="F289" s="107" t="s">
        <v>81</v>
      </c>
      <c r="G289" s="107" t="s">
        <v>152</v>
      </c>
      <c r="H289" s="107" t="s">
        <v>153</v>
      </c>
      <c r="I289" s="85"/>
      <c r="J289" s="85"/>
      <c r="K289" s="85"/>
      <c r="L289" s="86"/>
      <c r="M289" s="79"/>
      <c r="N289" s="709" t="s">
        <v>151</v>
      </c>
      <c r="O289" s="710"/>
      <c r="P289" s="710"/>
      <c r="Q289" s="107" t="s">
        <v>81</v>
      </c>
      <c r="R289" s="107" t="s">
        <v>152</v>
      </c>
      <c r="S289" s="107" t="s">
        <v>153</v>
      </c>
      <c r="T289" s="85"/>
      <c r="U289" s="85"/>
      <c r="V289" s="85"/>
      <c r="W289" s="86"/>
      <c r="Y289" s="736"/>
      <c r="Z289" s="709" t="s">
        <v>151</v>
      </c>
      <c r="AA289" s="710"/>
      <c r="AB289" s="710"/>
      <c r="AC289" s="107" t="s">
        <v>81</v>
      </c>
      <c r="AD289" s="107" t="s">
        <v>152</v>
      </c>
      <c r="AE289" s="107" t="s">
        <v>153</v>
      </c>
      <c r="AF289" s="85"/>
      <c r="AG289" s="85"/>
      <c r="AH289" s="85"/>
      <c r="AI289" s="86"/>
      <c r="AJ289" s="79"/>
      <c r="AK289" s="709" t="s">
        <v>151</v>
      </c>
      <c r="AL289" s="710"/>
      <c r="AM289" s="710"/>
      <c r="AN289" s="107" t="s">
        <v>81</v>
      </c>
      <c r="AO289" s="107" t="s">
        <v>152</v>
      </c>
      <c r="AP289" s="107" t="s">
        <v>153</v>
      </c>
      <c r="AQ289" s="85"/>
      <c r="AR289" s="85"/>
      <c r="AS289" s="85"/>
      <c r="AT289" s="86"/>
    </row>
    <row r="290" spans="2:46" s="44" customFormat="1" ht="18" customHeight="1" x14ac:dyDescent="0.25">
      <c r="B290" s="736"/>
      <c r="C290" s="694" t="str">
        <f>C279</f>
        <v>RUTLER Sébastien</v>
      </c>
      <c r="D290" s="695"/>
      <c r="E290" s="696"/>
      <c r="F290" s="700"/>
      <c r="G290" s="700"/>
      <c r="H290" s="700"/>
      <c r="I290" s="85"/>
      <c r="J290" s="85"/>
      <c r="K290" s="85"/>
      <c r="L290" s="86"/>
      <c r="M290" s="79"/>
      <c r="N290" s="694" t="str">
        <f>N279</f>
        <v>PLET Victorien</v>
      </c>
      <c r="O290" s="695"/>
      <c r="P290" s="696"/>
      <c r="Q290" s="700"/>
      <c r="R290" s="700"/>
      <c r="S290" s="700"/>
      <c r="T290" s="85"/>
      <c r="U290" s="85"/>
      <c r="V290" s="85"/>
      <c r="W290" s="86"/>
      <c r="Y290" s="736"/>
      <c r="Z290" s="694" t="str">
        <f>Z279</f>
        <v>PAPIRER Alan</v>
      </c>
      <c r="AA290" s="695"/>
      <c r="AB290" s="696"/>
      <c r="AC290" s="700"/>
      <c r="AD290" s="700"/>
      <c r="AE290" s="700"/>
      <c r="AF290" s="85"/>
      <c r="AG290" s="85"/>
      <c r="AH290" s="85"/>
      <c r="AI290" s="86"/>
      <c r="AJ290" s="79"/>
      <c r="AK290" s="694" t="str">
        <f>AK279</f>
        <v>ADJAL Yorick</v>
      </c>
      <c r="AL290" s="695"/>
      <c r="AM290" s="696"/>
      <c r="AN290" s="700"/>
      <c r="AO290" s="700"/>
      <c r="AP290" s="700"/>
      <c r="AQ290" s="85"/>
      <c r="AR290" s="85"/>
      <c r="AS290" s="85"/>
      <c r="AT290" s="86"/>
    </row>
    <row r="291" spans="2:46" s="44" customFormat="1" ht="18" customHeight="1" x14ac:dyDescent="0.25">
      <c r="B291" s="736"/>
      <c r="C291" s="697"/>
      <c r="D291" s="698"/>
      <c r="E291" s="699"/>
      <c r="F291" s="701"/>
      <c r="G291" s="701"/>
      <c r="H291" s="701"/>
      <c r="I291" s="85"/>
      <c r="J291" s="85"/>
      <c r="K291" s="85"/>
      <c r="L291" s="86"/>
      <c r="M291" s="79"/>
      <c r="N291" s="697"/>
      <c r="O291" s="698"/>
      <c r="P291" s="699"/>
      <c r="Q291" s="701"/>
      <c r="R291" s="701"/>
      <c r="S291" s="701"/>
      <c r="T291" s="85"/>
      <c r="U291" s="85"/>
      <c r="V291" s="85"/>
      <c r="W291" s="86"/>
      <c r="Y291" s="736"/>
      <c r="Z291" s="697"/>
      <c r="AA291" s="698"/>
      <c r="AB291" s="699"/>
      <c r="AC291" s="701"/>
      <c r="AD291" s="701"/>
      <c r="AE291" s="701"/>
      <c r="AF291" s="85"/>
      <c r="AG291" s="85"/>
      <c r="AH291" s="85"/>
      <c r="AI291" s="86"/>
      <c r="AJ291" s="79"/>
      <c r="AK291" s="697"/>
      <c r="AL291" s="698"/>
      <c r="AM291" s="699"/>
      <c r="AN291" s="701"/>
      <c r="AO291" s="701"/>
      <c r="AP291" s="701"/>
      <c r="AQ291" s="85"/>
      <c r="AR291" s="85"/>
      <c r="AS291" s="85"/>
      <c r="AT291" s="86"/>
    </row>
    <row r="292" spans="2:46" s="44" customFormat="1" ht="18" customHeight="1" x14ac:dyDescent="0.25">
      <c r="B292" s="736"/>
      <c r="C292" s="694" t="str">
        <f>C284</f>
        <v>DEFRENEIX Samuel</v>
      </c>
      <c r="D292" s="695"/>
      <c r="E292" s="696"/>
      <c r="F292" s="700"/>
      <c r="G292" s="700"/>
      <c r="H292" s="700"/>
      <c r="I292" s="85"/>
      <c r="J292" s="85"/>
      <c r="K292" s="85"/>
      <c r="L292" s="86"/>
      <c r="M292" s="79"/>
      <c r="N292" s="694" t="str">
        <f>N284</f>
        <v>MANIER William</v>
      </c>
      <c r="O292" s="695"/>
      <c r="P292" s="696"/>
      <c r="Q292" s="700"/>
      <c r="R292" s="700"/>
      <c r="S292" s="700"/>
      <c r="T292" s="85"/>
      <c r="U292" s="85"/>
      <c r="V292" s="85"/>
      <c r="W292" s="86"/>
      <c r="Y292" s="736"/>
      <c r="Z292" s="694" t="str">
        <f>Z284</f>
        <v>KERGOSIEN Arnaud</v>
      </c>
      <c r="AA292" s="695"/>
      <c r="AB292" s="696"/>
      <c r="AC292" s="700"/>
      <c r="AD292" s="700"/>
      <c r="AE292" s="700"/>
      <c r="AF292" s="85"/>
      <c r="AG292" s="85"/>
      <c r="AH292" s="85"/>
      <c r="AI292" s="86"/>
      <c r="AJ292" s="79"/>
      <c r="AK292" s="694" t="str">
        <f>AK284</f>
        <v>BELTRAND Arnaud</v>
      </c>
      <c r="AL292" s="695"/>
      <c r="AM292" s="696"/>
      <c r="AN292" s="700"/>
      <c r="AO292" s="700"/>
      <c r="AP292" s="700"/>
      <c r="AQ292" s="85"/>
      <c r="AR292" s="85"/>
      <c r="AS292" s="85"/>
      <c r="AT292" s="86"/>
    </row>
    <row r="293" spans="2:46" s="44" customFormat="1" ht="18" customHeight="1" x14ac:dyDescent="0.25">
      <c r="B293" s="736"/>
      <c r="C293" s="697"/>
      <c r="D293" s="698"/>
      <c r="E293" s="699"/>
      <c r="F293" s="701"/>
      <c r="G293" s="701"/>
      <c r="H293" s="701"/>
      <c r="I293" s="85"/>
      <c r="J293" s="85"/>
      <c r="K293" s="85"/>
      <c r="L293" s="86"/>
      <c r="M293" s="79"/>
      <c r="N293" s="697"/>
      <c r="O293" s="698"/>
      <c r="P293" s="699"/>
      <c r="Q293" s="701"/>
      <c r="R293" s="701"/>
      <c r="S293" s="701"/>
      <c r="T293" s="85"/>
      <c r="U293" s="85"/>
      <c r="V293" s="85"/>
      <c r="W293" s="86"/>
      <c r="Y293" s="736"/>
      <c r="Z293" s="697"/>
      <c r="AA293" s="698"/>
      <c r="AB293" s="699"/>
      <c r="AC293" s="701"/>
      <c r="AD293" s="701"/>
      <c r="AE293" s="701"/>
      <c r="AF293" s="85"/>
      <c r="AG293" s="85"/>
      <c r="AH293" s="85"/>
      <c r="AI293" s="86"/>
      <c r="AJ293" s="79"/>
      <c r="AK293" s="697"/>
      <c r="AL293" s="698"/>
      <c r="AM293" s="699"/>
      <c r="AN293" s="701"/>
      <c r="AO293" s="701"/>
      <c r="AP293" s="701"/>
      <c r="AQ293" s="85"/>
      <c r="AR293" s="85"/>
      <c r="AS293" s="85"/>
      <c r="AT293" s="86"/>
    </row>
    <row r="294" spans="2:46" s="44" customFormat="1" ht="18" customHeight="1" x14ac:dyDescent="0.25">
      <c r="B294" s="736"/>
      <c r="C294" s="108" t="s">
        <v>154</v>
      </c>
      <c r="D294" s="85"/>
      <c r="E294" s="85"/>
      <c r="F294" s="85"/>
      <c r="G294" s="85"/>
      <c r="H294" s="85"/>
      <c r="I294" s="85"/>
      <c r="J294" s="85"/>
      <c r="K294" s="85"/>
      <c r="L294" s="86"/>
      <c r="M294" s="79"/>
      <c r="N294" s="108" t="s">
        <v>154</v>
      </c>
      <c r="O294" s="85"/>
      <c r="P294" s="85"/>
      <c r="Q294" s="85"/>
      <c r="R294" s="85"/>
      <c r="S294" s="85"/>
      <c r="T294" s="85"/>
      <c r="U294" s="85"/>
      <c r="V294" s="85"/>
      <c r="W294" s="86"/>
      <c r="Y294" s="736"/>
      <c r="Z294" s="108" t="s">
        <v>154</v>
      </c>
      <c r="AA294" s="85"/>
      <c r="AB294" s="85"/>
      <c r="AC294" s="85"/>
      <c r="AD294" s="85"/>
      <c r="AE294" s="85"/>
      <c r="AF294" s="85"/>
      <c r="AG294" s="85"/>
      <c r="AH294" s="85"/>
      <c r="AI294" s="86"/>
      <c r="AJ294" s="79"/>
      <c r="AK294" s="108" t="s">
        <v>154</v>
      </c>
      <c r="AL294" s="85"/>
      <c r="AM294" s="85"/>
      <c r="AN294" s="85"/>
      <c r="AO294" s="85"/>
      <c r="AP294" s="85"/>
      <c r="AQ294" s="85"/>
      <c r="AR294" s="85"/>
      <c r="AS294" s="85"/>
      <c r="AT294" s="86"/>
    </row>
    <row r="295" spans="2:46" s="44" customFormat="1" ht="18" customHeight="1" x14ac:dyDescent="0.25">
      <c r="B295" s="736"/>
      <c r="C295" s="79"/>
      <c r="D295" s="85"/>
      <c r="E295" s="85"/>
      <c r="F295" s="85"/>
      <c r="G295" s="85"/>
      <c r="H295" s="85"/>
      <c r="I295" s="85"/>
      <c r="J295" s="85"/>
      <c r="K295" s="85"/>
      <c r="L295" s="86"/>
      <c r="M295" s="79"/>
      <c r="N295" s="79"/>
      <c r="O295" s="85"/>
      <c r="P295" s="85"/>
      <c r="Q295" s="85"/>
      <c r="R295" s="85"/>
      <c r="S295" s="85"/>
      <c r="T295" s="85"/>
      <c r="U295" s="85"/>
      <c r="V295" s="85"/>
      <c r="W295" s="86"/>
      <c r="Y295" s="736"/>
      <c r="Z295" s="79"/>
      <c r="AA295" s="85"/>
      <c r="AB295" s="85"/>
      <c r="AC295" s="85"/>
      <c r="AD295" s="85"/>
      <c r="AE295" s="85"/>
      <c r="AF295" s="85"/>
      <c r="AG295" s="85"/>
      <c r="AH295" s="85"/>
      <c r="AI295" s="86"/>
      <c r="AJ295" s="79"/>
      <c r="AK295" s="79"/>
      <c r="AL295" s="85"/>
      <c r="AM295" s="85"/>
      <c r="AN295" s="85"/>
      <c r="AO295" s="85"/>
      <c r="AP295" s="85"/>
      <c r="AQ295" s="85"/>
      <c r="AR295" s="85"/>
      <c r="AS295" s="85"/>
      <c r="AT295" s="86"/>
    </row>
    <row r="296" spans="2:46" s="44" customFormat="1" ht="18" customHeight="1" x14ac:dyDescent="0.25">
      <c r="B296" s="736"/>
      <c r="C296" s="109" t="s">
        <v>155</v>
      </c>
      <c r="D296" s="110"/>
      <c r="E296" s="110"/>
      <c r="F296" s="110"/>
      <c r="G296" s="110"/>
      <c r="H296" s="110"/>
      <c r="I296" s="110"/>
      <c r="J296" s="110"/>
      <c r="K296" s="110"/>
      <c r="L296" s="111"/>
      <c r="M296" s="79"/>
      <c r="N296" s="109" t="s">
        <v>155</v>
      </c>
      <c r="O296" s="110"/>
      <c r="P296" s="110"/>
      <c r="Q296" s="110"/>
      <c r="R296" s="110"/>
      <c r="S296" s="110"/>
      <c r="T296" s="110"/>
      <c r="U296" s="110"/>
      <c r="V296" s="110"/>
      <c r="W296" s="111"/>
      <c r="Y296" s="736"/>
      <c r="Z296" s="109" t="s">
        <v>155</v>
      </c>
      <c r="AA296" s="110"/>
      <c r="AB296" s="110"/>
      <c r="AC296" s="110"/>
      <c r="AD296" s="110"/>
      <c r="AE296" s="110"/>
      <c r="AF296" s="110"/>
      <c r="AG296" s="110"/>
      <c r="AH296" s="110"/>
      <c r="AI296" s="111"/>
      <c r="AJ296" s="79"/>
      <c r="AK296" s="109" t="s">
        <v>155</v>
      </c>
      <c r="AL296" s="110"/>
      <c r="AM296" s="110"/>
      <c r="AN296" s="110"/>
      <c r="AO296" s="110"/>
      <c r="AP296" s="110"/>
      <c r="AQ296" s="110"/>
      <c r="AR296" s="110"/>
      <c r="AS296" s="110"/>
      <c r="AT296" s="111"/>
    </row>
    <row r="297" spans="2:46" x14ac:dyDescent="0.25">
      <c r="B297" s="736"/>
      <c r="Y297" s="736"/>
    </row>
    <row r="298" spans="2:46" x14ac:dyDescent="0.25">
      <c r="B298" s="736"/>
      <c r="Y298" s="736"/>
    </row>
    <row r="299" spans="2:46" ht="18" customHeight="1" x14ac:dyDescent="0.25">
      <c r="B299" s="736"/>
      <c r="C299" s="726" t="str">
        <f>IF(Prépa!$O$10&lt;&gt;0,Prépa!$O$10,"")</f>
        <v>Critérium Fédéral</v>
      </c>
      <c r="D299" s="727"/>
      <c r="E299" s="727"/>
      <c r="F299" s="727"/>
      <c r="G299" s="727"/>
      <c r="H299" s="727"/>
      <c r="I299" s="727"/>
      <c r="J299" s="727"/>
      <c r="K299" s="727"/>
      <c r="L299" s="728"/>
      <c r="M299" s="79"/>
      <c r="N299" s="726" t="str">
        <f>IF(Prépa!$O$10&lt;&gt;0,Prépa!$O$10,"")</f>
        <v>Critérium Fédéral</v>
      </c>
      <c r="O299" s="727"/>
      <c r="P299" s="727"/>
      <c r="Q299" s="727"/>
      <c r="R299" s="727"/>
      <c r="S299" s="727"/>
      <c r="T299" s="727"/>
      <c r="U299" s="727"/>
      <c r="V299" s="727"/>
      <c r="W299" s="728"/>
      <c r="Y299" s="736"/>
      <c r="Z299" s="726" t="str">
        <f>IF(Prépa!$O$10&lt;&gt;0,Prépa!$O$10,"")</f>
        <v>Critérium Fédéral</v>
      </c>
      <c r="AA299" s="727"/>
      <c r="AB299" s="727"/>
      <c r="AC299" s="727"/>
      <c r="AD299" s="727"/>
      <c r="AE299" s="727"/>
      <c r="AF299" s="727"/>
      <c r="AG299" s="727"/>
      <c r="AH299" s="727"/>
      <c r="AI299" s="728"/>
      <c r="AJ299" s="79"/>
      <c r="AK299" s="726" t="str">
        <f>IF(Prépa!$O$10&lt;&gt;0,Prépa!$O$10,"")</f>
        <v>Critérium Fédéral</v>
      </c>
      <c r="AL299" s="727"/>
      <c r="AM299" s="727"/>
      <c r="AN299" s="727"/>
      <c r="AO299" s="727"/>
      <c r="AP299" s="727"/>
      <c r="AQ299" s="727"/>
      <c r="AR299" s="727"/>
      <c r="AS299" s="727"/>
      <c r="AT299" s="728"/>
    </row>
    <row r="300" spans="2:46" ht="18" customHeight="1" x14ac:dyDescent="0.25">
      <c r="B300" s="736"/>
      <c r="C300" s="729" t="str">
        <f>IF(Prépa!$D$14&lt;&gt;0,Prépa!$D$14,"")&amp;IF(Prépa!$K$110&lt;&gt;0," - "&amp;Prépa!$K$110,"")</f>
        <v>TOURS - 10 Fevrier 2018</v>
      </c>
      <c r="D300" s="730"/>
      <c r="E300" s="730"/>
      <c r="F300" s="730"/>
      <c r="G300" s="730"/>
      <c r="H300" s="730"/>
      <c r="I300" s="730"/>
      <c r="J300" s="730"/>
      <c r="K300" s="730"/>
      <c r="L300" s="731"/>
      <c r="M300" s="79"/>
      <c r="N300" s="729" t="str">
        <f>IF(Prépa!$D$14&lt;&gt;0,Prépa!$D$14,"")&amp;IF(Prépa!$K$110&lt;&gt;0," - "&amp;Prépa!$K$110,"")</f>
        <v>TOURS - 10 Fevrier 2018</v>
      </c>
      <c r="O300" s="730"/>
      <c r="P300" s="730"/>
      <c r="Q300" s="730"/>
      <c r="R300" s="730"/>
      <c r="S300" s="730"/>
      <c r="T300" s="730"/>
      <c r="U300" s="730"/>
      <c r="V300" s="730"/>
      <c r="W300" s="731"/>
      <c r="Y300" s="736"/>
      <c r="Z300" s="729" t="str">
        <f>IF(Prépa!$D$14&lt;&gt;0,Prépa!$D$14,"")&amp;IF(Prépa!$K$110&lt;&gt;0," - "&amp;Prépa!$K$110,"")</f>
        <v>TOURS - 10 Fevrier 2018</v>
      </c>
      <c r="AA300" s="730"/>
      <c r="AB300" s="730"/>
      <c r="AC300" s="730"/>
      <c r="AD300" s="730"/>
      <c r="AE300" s="730"/>
      <c r="AF300" s="730"/>
      <c r="AG300" s="730"/>
      <c r="AH300" s="730"/>
      <c r="AI300" s="731"/>
      <c r="AJ300" s="79"/>
      <c r="AK300" s="729" t="str">
        <f>IF(Prépa!$D$14&lt;&gt;0,Prépa!$D$14,"")&amp;IF(Prépa!$K$110&lt;&gt;0," - "&amp;Prépa!$K$110,"")</f>
        <v>TOURS - 10 Fevrier 2018</v>
      </c>
      <c r="AL300" s="730"/>
      <c r="AM300" s="730"/>
      <c r="AN300" s="730"/>
      <c r="AO300" s="730"/>
      <c r="AP300" s="730"/>
      <c r="AQ300" s="730"/>
      <c r="AR300" s="730"/>
      <c r="AS300" s="730"/>
      <c r="AT300" s="731"/>
    </row>
    <row r="301" spans="2:46" ht="18" customHeight="1" x14ac:dyDescent="0.25">
      <c r="B301" s="736"/>
      <c r="C301" s="80"/>
      <c r="D301" s="81"/>
      <c r="E301" s="81"/>
      <c r="F301" s="81"/>
      <c r="G301" s="81"/>
      <c r="H301" s="81"/>
      <c r="I301" s="81"/>
      <c r="J301" s="81"/>
      <c r="K301" s="81"/>
      <c r="L301" s="82"/>
      <c r="M301" s="79"/>
      <c r="N301" s="80"/>
      <c r="O301" s="81"/>
      <c r="P301" s="81"/>
      <c r="Q301" s="81"/>
      <c r="R301" s="81"/>
      <c r="S301" s="81"/>
      <c r="T301" s="81"/>
      <c r="U301" s="81"/>
      <c r="V301" s="81"/>
      <c r="W301" s="82"/>
      <c r="Y301" s="736"/>
      <c r="Z301" s="80"/>
      <c r="AA301" s="81"/>
      <c r="AB301" s="81"/>
      <c r="AC301" s="81"/>
      <c r="AD301" s="81"/>
      <c r="AE301" s="81"/>
      <c r="AF301" s="81"/>
      <c r="AG301" s="81"/>
      <c r="AH301" s="81"/>
      <c r="AI301" s="82"/>
      <c r="AJ301" s="79"/>
      <c r="AK301" s="80"/>
      <c r="AL301" s="81"/>
      <c r="AM301" s="81"/>
      <c r="AN301" s="81"/>
      <c r="AO301" s="81"/>
      <c r="AP301" s="81"/>
      <c r="AQ301" s="81"/>
      <c r="AR301" s="81"/>
      <c r="AS301" s="81"/>
      <c r="AT301" s="82"/>
    </row>
    <row r="302" spans="2:46" ht="18" customHeight="1" x14ac:dyDescent="0.25">
      <c r="B302" s="736"/>
      <c r="C302" s="732" t="str">
        <f>IF(Prépa!$O$72&lt;&gt;"",Prépa!$O$72,"")&amp;IF(Prépa!$O$29&lt;&gt;""," - "&amp;Prépa!$O$29,"")</f>
        <v>OPEN Assis - Nat 2A Nord</v>
      </c>
      <c r="D302" s="733"/>
      <c r="E302" s="733"/>
      <c r="F302" s="733"/>
      <c r="G302" s="733"/>
      <c r="H302" s="733"/>
      <c r="I302" s="733"/>
      <c r="J302" s="733"/>
      <c r="K302" s="733"/>
      <c r="L302" s="734"/>
      <c r="M302" s="79"/>
      <c r="N302" s="732" t="str">
        <f>IF(Prépa!$O$72&lt;&gt;"",Prépa!$O$72,"")&amp;IF(Prépa!$O$29&lt;&gt;""," - "&amp;Prépa!$O$29,"")</f>
        <v>OPEN Assis - Nat 2A Nord</v>
      </c>
      <c r="O302" s="733"/>
      <c r="P302" s="733"/>
      <c r="Q302" s="733"/>
      <c r="R302" s="733"/>
      <c r="S302" s="733"/>
      <c r="T302" s="733"/>
      <c r="U302" s="733"/>
      <c r="V302" s="733"/>
      <c r="W302" s="734"/>
      <c r="Y302" s="736"/>
      <c r="Z302" s="732" t="str">
        <f>IF(Prépa!$O$72&lt;&gt;"",Prépa!$O$72,"")&amp;IF(Prépa!$O$32&lt;&gt;""," - "&amp;Prépa!$O$32,"")</f>
        <v>OPEN Assis - Nat 2B Nord</v>
      </c>
      <c r="AA302" s="733"/>
      <c r="AB302" s="733"/>
      <c r="AC302" s="733"/>
      <c r="AD302" s="733"/>
      <c r="AE302" s="733"/>
      <c r="AF302" s="733"/>
      <c r="AG302" s="733"/>
      <c r="AH302" s="733"/>
      <c r="AI302" s="734"/>
      <c r="AJ302" s="79"/>
      <c r="AK302" s="732" t="str">
        <f>IF(Prépa!$O$72&lt;&gt;"",Prépa!$O$72,"")&amp;IF(Prépa!$O$32&lt;&gt;""," - "&amp;Prépa!$O$32,"")</f>
        <v>OPEN Assis - Nat 2B Nord</v>
      </c>
      <c r="AL302" s="733"/>
      <c r="AM302" s="733"/>
      <c r="AN302" s="733"/>
      <c r="AO302" s="733"/>
      <c r="AP302" s="733"/>
      <c r="AQ302" s="733"/>
      <c r="AR302" s="733"/>
      <c r="AS302" s="733"/>
      <c r="AT302" s="734"/>
    </row>
    <row r="303" spans="2:46" ht="18" customHeight="1" x14ac:dyDescent="0.25">
      <c r="B303" s="736"/>
      <c r="C303" s="83"/>
      <c r="D303" s="84"/>
      <c r="E303" s="84"/>
      <c r="F303" s="84"/>
      <c r="G303" s="85"/>
      <c r="H303" s="85"/>
      <c r="I303" s="85"/>
      <c r="J303" s="85"/>
      <c r="K303" s="85"/>
      <c r="L303" s="86"/>
      <c r="M303" s="79"/>
      <c r="N303" s="83"/>
      <c r="O303" s="84"/>
      <c r="P303" s="84"/>
      <c r="Q303" s="84"/>
      <c r="R303" s="85"/>
      <c r="S303" s="85"/>
      <c r="T303" s="85"/>
      <c r="U303" s="85"/>
      <c r="V303" s="85"/>
      <c r="W303" s="86"/>
      <c r="Y303" s="736"/>
      <c r="Z303" s="83"/>
      <c r="AA303" s="84"/>
      <c r="AB303" s="84"/>
      <c r="AC303" s="84"/>
      <c r="AD303" s="85"/>
      <c r="AE303" s="85"/>
      <c r="AF303" s="85"/>
      <c r="AG303" s="85"/>
      <c r="AH303" s="85"/>
      <c r="AI303" s="86"/>
      <c r="AJ303" s="79"/>
      <c r="AK303" s="83"/>
      <c r="AL303" s="84"/>
      <c r="AM303" s="84"/>
      <c r="AN303" s="84"/>
      <c r="AO303" s="85"/>
      <c r="AP303" s="85"/>
      <c r="AQ303" s="85"/>
      <c r="AR303" s="85"/>
      <c r="AS303" s="85"/>
      <c r="AT303" s="86"/>
    </row>
    <row r="304" spans="2:46" ht="18" customHeight="1" x14ac:dyDescent="0.25">
      <c r="B304" s="736"/>
      <c r="C304" s="87"/>
      <c r="D304" s="88"/>
      <c r="E304" s="89" t="s">
        <v>145</v>
      </c>
      <c r="F304" s="735" t="str">
        <f>IF(Prépa!$W$36&lt;&gt;"",Prépa!$W$36,"")</f>
        <v>14h30</v>
      </c>
      <c r="G304" s="735"/>
      <c r="I304" s="89" t="s">
        <v>146</v>
      </c>
      <c r="J304" s="90">
        <f>IF(Prépa!$X$36&lt;&gt;"",Prépa!$X$36,"")</f>
        <v>1</v>
      </c>
      <c r="K304" s="91"/>
      <c r="L304" s="86"/>
      <c r="M304" s="79"/>
      <c r="N304" s="87"/>
      <c r="O304" s="88"/>
      <c r="P304" s="89" t="s">
        <v>145</v>
      </c>
      <c r="Q304" s="735" t="str">
        <f>IF(Prépa!$W$37&lt;&gt;"",Prépa!$W$37,"")</f>
        <v>14h30</v>
      </c>
      <c r="R304" s="735"/>
      <c r="T304" s="89" t="s">
        <v>146</v>
      </c>
      <c r="U304" s="90">
        <f>IF(Prépa!$X$37&lt;&gt;"",Prépa!$X$37,"")</f>
        <v>2</v>
      </c>
      <c r="V304" s="91"/>
      <c r="W304" s="86"/>
      <c r="Y304" s="736"/>
      <c r="Z304" s="87"/>
      <c r="AA304" s="88"/>
      <c r="AB304" s="89" t="s">
        <v>145</v>
      </c>
      <c r="AC304" s="735" t="str">
        <f>IF(Prépa!$AD$36&lt;&gt;"",Prépa!$AD$36,"")</f>
        <v>14h30</v>
      </c>
      <c r="AD304" s="735"/>
      <c r="AF304" s="89" t="s">
        <v>146</v>
      </c>
      <c r="AG304" s="90">
        <f>IF(Prépa!$AE$36&lt;&gt;"",Prépa!$AE$36,"")</f>
        <v>5</v>
      </c>
      <c r="AH304" s="91"/>
      <c r="AI304" s="86"/>
      <c r="AJ304" s="79"/>
      <c r="AK304" s="87"/>
      <c r="AL304" s="88"/>
      <c r="AM304" s="89" t="s">
        <v>145</v>
      </c>
      <c r="AN304" s="735" t="str">
        <f>IF(Prépa!$AD$37&lt;&gt;"",Prépa!$AD$37,"")</f>
        <v>14h30</v>
      </c>
      <c r="AO304" s="735"/>
      <c r="AQ304" s="89" t="s">
        <v>146</v>
      </c>
      <c r="AR304" s="90">
        <f>IF(Prépa!$AE$37&lt;&gt;"",Prépa!$AE$37,"")</f>
        <v>6</v>
      </c>
      <c r="AS304" s="91"/>
      <c r="AT304" s="86"/>
    </row>
    <row r="305" spans="2:46" ht="18" customHeight="1" x14ac:dyDescent="0.25">
      <c r="B305" s="736"/>
      <c r="C305" s="92"/>
      <c r="D305" s="93"/>
      <c r="E305" s="93"/>
      <c r="F305" s="94"/>
      <c r="G305" s="94"/>
      <c r="H305" s="94"/>
      <c r="I305" s="94"/>
      <c r="J305" s="94"/>
      <c r="K305" s="85"/>
      <c r="L305" s="86"/>
      <c r="M305" s="79"/>
      <c r="N305" s="92"/>
      <c r="O305" s="93"/>
      <c r="P305" s="93"/>
      <c r="Q305" s="94"/>
      <c r="R305" s="94"/>
      <c r="S305" s="94"/>
      <c r="T305" s="94"/>
      <c r="U305" s="94"/>
      <c r="V305" s="85"/>
      <c r="W305" s="86"/>
      <c r="Y305" s="736"/>
      <c r="Z305" s="92"/>
      <c r="AA305" s="93"/>
      <c r="AB305" s="93"/>
      <c r="AC305" s="94"/>
      <c r="AD305" s="94"/>
      <c r="AE305" s="94"/>
      <c r="AF305" s="94"/>
      <c r="AG305" s="94"/>
      <c r="AH305" s="85"/>
      <c r="AI305" s="86"/>
      <c r="AJ305" s="79"/>
      <c r="AK305" s="92"/>
      <c r="AL305" s="93"/>
      <c r="AM305" s="93"/>
      <c r="AN305" s="94"/>
      <c r="AO305" s="94"/>
      <c r="AP305" s="94"/>
      <c r="AQ305" s="94"/>
      <c r="AR305" s="94"/>
      <c r="AS305" s="85"/>
      <c r="AT305" s="86"/>
    </row>
    <row r="306" spans="2:46" ht="18" customHeight="1" x14ac:dyDescent="0.25">
      <c r="B306" s="736"/>
      <c r="C306" s="95" t="s">
        <v>147</v>
      </c>
      <c r="D306" s="93"/>
      <c r="G306" s="94"/>
      <c r="H306" s="94"/>
      <c r="I306" s="94"/>
      <c r="J306" s="94"/>
      <c r="K306" s="85"/>
      <c r="L306" s="86"/>
      <c r="M306" s="79"/>
      <c r="N306" s="95" t="s">
        <v>147</v>
      </c>
      <c r="O306" s="93"/>
      <c r="R306" s="94"/>
      <c r="S306" s="94"/>
      <c r="T306" s="94"/>
      <c r="U306" s="94"/>
      <c r="V306" s="85"/>
      <c r="W306" s="86"/>
      <c r="Y306" s="736"/>
      <c r="Z306" s="95" t="s">
        <v>147</v>
      </c>
      <c r="AA306" s="93"/>
      <c r="AD306" s="94"/>
      <c r="AE306" s="94"/>
      <c r="AF306" s="94"/>
      <c r="AG306" s="94"/>
      <c r="AH306" s="85"/>
      <c r="AI306" s="86"/>
      <c r="AJ306" s="79"/>
      <c r="AK306" s="95" t="s">
        <v>147</v>
      </c>
      <c r="AL306" s="93"/>
      <c r="AO306" s="94"/>
      <c r="AP306" s="94"/>
      <c r="AQ306" s="94"/>
      <c r="AR306" s="94"/>
      <c r="AS306" s="85"/>
      <c r="AT306" s="86"/>
    </row>
    <row r="307" spans="2:46" ht="18" customHeight="1" x14ac:dyDescent="0.25">
      <c r="B307" s="736"/>
      <c r="C307" s="92"/>
      <c r="D307" s="93"/>
      <c r="E307" s="93"/>
      <c r="F307" s="94"/>
      <c r="G307" s="717" t="s">
        <v>312</v>
      </c>
      <c r="H307" s="717"/>
      <c r="I307" s="717"/>
      <c r="J307" s="717"/>
      <c r="K307" s="717"/>
      <c r="L307" s="86"/>
      <c r="M307" s="79"/>
      <c r="N307" s="92"/>
      <c r="O307" s="93"/>
      <c r="P307" s="93"/>
      <c r="Q307" s="94"/>
      <c r="R307" s="717" t="s">
        <v>313</v>
      </c>
      <c r="S307" s="717"/>
      <c r="T307" s="717"/>
      <c r="U307" s="717"/>
      <c r="V307" s="717"/>
      <c r="W307" s="86"/>
      <c r="Y307" s="736"/>
      <c r="Z307" s="92"/>
      <c r="AA307" s="93"/>
      <c r="AB307" s="93"/>
      <c r="AC307" s="94"/>
      <c r="AD307" s="717" t="s">
        <v>312</v>
      </c>
      <c r="AE307" s="717"/>
      <c r="AF307" s="717"/>
      <c r="AG307" s="717"/>
      <c r="AH307" s="717"/>
      <c r="AI307" s="86"/>
      <c r="AJ307" s="79"/>
      <c r="AK307" s="92"/>
      <c r="AL307" s="93"/>
      <c r="AM307" s="93"/>
      <c r="AN307" s="94"/>
      <c r="AO307" s="717" t="s">
        <v>313</v>
      </c>
      <c r="AP307" s="717"/>
      <c r="AQ307" s="717"/>
      <c r="AR307" s="717"/>
      <c r="AS307" s="717"/>
      <c r="AT307" s="86"/>
    </row>
    <row r="308" spans="2:46" ht="18" customHeight="1" x14ac:dyDescent="0.25">
      <c r="B308" s="736"/>
      <c r="C308" s="92"/>
      <c r="D308" s="458"/>
      <c r="E308" s="93"/>
      <c r="F308" s="718" t="s">
        <v>148</v>
      </c>
      <c r="G308" s="719"/>
      <c r="H308" s="719"/>
      <c r="I308" s="719"/>
      <c r="J308" s="719"/>
      <c r="K308" s="719"/>
      <c r="L308" s="720"/>
      <c r="M308" s="79"/>
      <c r="N308" s="92"/>
      <c r="O308" s="458"/>
      <c r="P308" s="93"/>
      <c r="Q308" s="718" t="s">
        <v>148</v>
      </c>
      <c r="R308" s="719"/>
      <c r="S308" s="719"/>
      <c r="T308" s="719"/>
      <c r="U308" s="719"/>
      <c r="V308" s="719"/>
      <c r="W308" s="720"/>
      <c r="Y308" s="736"/>
      <c r="Z308" s="92"/>
      <c r="AA308" s="458"/>
      <c r="AB308" s="93"/>
      <c r="AC308" s="718" t="s">
        <v>148</v>
      </c>
      <c r="AD308" s="719"/>
      <c r="AE308" s="719"/>
      <c r="AF308" s="719"/>
      <c r="AG308" s="719"/>
      <c r="AH308" s="719"/>
      <c r="AI308" s="720"/>
      <c r="AJ308" s="79"/>
      <c r="AK308" s="92"/>
      <c r="AL308" s="458"/>
      <c r="AM308" s="93"/>
      <c r="AN308" s="718" t="s">
        <v>148</v>
      </c>
      <c r="AO308" s="719"/>
      <c r="AP308" s="719"/>
      <c r="AQ308" s="719"/>
      <c r="AR308" s="719"/>
      <c r="AS308" s="719"/>
      <c r="AT308" s="720"/>
    </row>
    <row r="309" spans="2:46" ht="18" customHeight="1" x14ac:dyDescent="0.25">
      <c r="B309" s="736"/>
      <c r="C309" s="721" t="s">
        <v>149</v>
      </c>
      <c r="D309" s="722"/>
      <c r="E309" s="722"/>
      <c r="F309" s="98">
        <v>1</v>
      </c>
      <c r="G309" s="98">
        <v>2</v>
      </c>
      <c r="H309" s="98">
        <v>3</v>
      </c>
      <c r="I309" s="98">
        <v>4</v>
      </c>
      <c r="J309" s="98">
        <v>5</v>
      </c>
      <c r="K309" s="98">
        <v>6</v>
      </c>
      <c r="L309" s="98">
        <v>7</v>
      </c>
      <c r="M309" s="79"/>
      <c r="N309" s="721" t="s">
        <v>149</v>
      </c>
      <c r="O309" s="722"/>
      <c r="P309" s="722"/>
      <c r="Q309" s="98">
        <v>1</v>
      </c>
      <c r="R309" s="98">
        <v>2</v>
      </c>
      <c r="S309" s="98">
        <v>3</v>
      </c>
      <c r="T309" s="98">
        <v>4</v>
      </c>
      <c r="U309" s="98">
        <v>5</v>
      </c>
      <c r="V309" s="98">
        <v>6</v>
      </c>
      <c r="W309" s="98">
        <v>7</v>
      </c>
      <c r="Y309" s="736"/>
      <c r="Z309" s="721" t="s">
        <v>149</v>
      </c>
      <c r="AA309" s="722"/>
      <c r="AB309" s="722"/>
      <c r="AC309" s="98">
        <v>1</v>
      </c>
      <c r="AD309" s="98">
        <v>2</v>
      </c>
      <c r="AE309" s="98">
        <v>3</v>
      </c>
      <c r="AF309" s="98">
        <v>4</v>
      </c>
      <c r="AG309" s="98">
        <v>5</v>
      </c>
      <c r="AH309" s="98">
        <v>6</v>
      </c>
      <c r="AI309" s="98">
        <v>7</v>
      </c>
      <c r="AJ309" s="79"/>
      <c r="AK309" s="721" t="s">
        <v>149</v>
      </c>
      <c r="AL309" s="722"/>
      <c r="AM309" s="722"/>
      <c r="AN309" s="98">
        <v>1</v>
      </c>
      <c r="AO309" s="98">
        <v>2</v>
      </c>
      <c r="AP309" s="98">
        <v>3</v>
      </c>
      <c r="AQ309" s="98">
        <v>4</v>
      </c>
      <c r="AR309" s="98">
        <v>5</v>
      </c>
      <c r="AS309" s="98">
        <v>6</v>
      </c>
      <c r="AT309" s="98">
        <v>7</v>
      </c>
    </row>
    <row r="310" spans="2:46" ht="18" customHeight="1" x14ac:dyDescent="0.25">
      <c r="B310" s="736"/>
      <c r="C310" s="96"/>
      <c r="D310" s="99" t="str">
        <f>IF(AND('GROUPE A'!$C$45&lt;&gt;"",'GROUPE A'!$E$45&lt;&gt;""),'GROUPE A'!$C$45&amp;" - "&amp;'GROUPE A'!$E$45,"")</f>
        <v>2 - 6</v>
      </c>
      <c r="E310" s="97"/>
      <c r="F310" s="723" t="s">
        <v>150</v>
      </c>
      <c r="G310" s="724"/>
      <c r="H310" s="724"/>
      <c r="I310" s="724"/>
      <c r="J310" s="724"/>
      <c r="K310" s="724"/>
      <c r="L310" s="725"/>
      <c r="M310" s="79"/>
      <c r="N310" s="96"/>
      <c r="O310" s="99" t="str">
        <f>IF(AND('GROUPE A'!$C$46&lt;&gt;"",'GROUPE A'!$E$46&lt;&gt;""),'GROUPE A'!$C$46&amp;" - "&amp;'GROUPE A'!$E$46,"")</f>
        <v>7 - 8</v>
      </c>
      <c r="P310" s="97"/>
      <c r="Q310" s="723" t="s">
        <v>150</v>
      </c>
      <c r="R310" s="724"/>
      <c r="S310" s="724"/>
      <c r="T310" s="724"/>
      <c r="U310" s="724"/>
      <c r="V310" s="724"/>
      <c r="W310" s="725"/>
      <c r="Y310" s="736"/>
      <c r="Z310" s="96"/>
      <c r="AA310" s="99" t="str">
        <f>IF(AND('GROUPE B'!$C$45&lt;&gt;"",'GROUPE B'!$E$45&lt;&gt;""),'GROUPE B'!$C$45&amp;" - "&amp;'GROUPE B'!$E$45,"")</f>
        <v>2 - 6</v>
      </c>
      <c r="AB310" s="97"/>
      <c r="AC310" s="723" t="s">
        <v>150</v>
      </c>
      <c r="AD310" s="724"/>
      <c r="AE310" s="724"/>
      <c r="AF310" s="724"/>
      <c r="AG310" s="724"/>
      <c r="AH310" s="724"/>
      <c r="AI310" s="725"/>
      <c r="AJ310" s="79"/>
      <c r="AK310" s="96"/>
      <c r="AL310" s="99" t="str">
        <f>IF(AND('GROUPE B'!$C$46&lt;&gt;"",'GROUPE B'!$E$46&lt;&gt;""),'GROUPE B'!$C$46&amp;" - "&amp;'GROUPE B'!$E$46,"")</f>
        <v>7 - 8</v>
      </c>
      <c r="AM310" s="97"/>
      <c r="AN310" s="723" t="s">
        <v>150</v>
      </c>
      <c r="AO310" s="724"/>
      <c r="AP310" s="724"/>
      <c r="AQ310" s="724"/>
      <c r="AR310" s="724"/>
      <c r="AS310" s="724"/>
      <c r="AT310" s="725"/>
    </row>
    <row r="311" spans="2:46" ht="18" customHeight="1" x14ac:dyDescent="0.25">
      <c r="B311" s="736"/>
      <c r="C311" s="100">
        <f>IF(D310&lt;&gt;"",'GROUPE A'!$K$17,"")</f>
        <v>2</v>
      </c>
      <c r="D311" s="85"/>
      <c r="E311" s="101"/>
      <c r="F311" s="700"/>
      <c r="G311" s="700"/>
      <c r="H311" s="700"/>
      <c r="I311" s="700"/>
      <c r="J311" s="700"/>
      <c r="K311" s="714"/>
      <c r="L311" s="706"/>
      <c r="M311" s="79"/>
      <c r="N311" s="100">
        <f>IF(O310&lt;&gt;"",'GROUPE A'!$K$22,"")</f>
        <v>7</v>
      </c>
      <c r="O311" s="85"/>
      <c r="P311" s="101"/>
      <c r="Q311" s="700"/>
      <c r="R311" s="700"/>
      <c r="S311" s="700"/>
      <c r="T311" s="700"/>
      <c r="U311" s="700"/>
      <c r="V311" s="714"/>
      <c r="W311" s="706"/>
      <c r="Y311" s="736"/>
      <c r="Z311" s="100">
        <f>IF(AA310&lt;&gt;"",'GROUPE B'!$K$17,"")</f>
        <v>16</v>
      </c>
      <c r="AA311" s="85"/>
      <c r="AB311" s="101"/>
      <c r="AC311" s="700"/>
      <c r="AD311" s="700"/>
      <c r="AE311" s="700"/>
      <c r="AF311" s="700"/>
      <c r="AG311" s="700"/>
      <c r="AH311" s="714"/>
      <c r="AI311" s="706"/>
      <c r="AJ311" s="79"/>
      <c r="AK311" s="100">
        <f>IF(AL310&lt;&gt;"",'GROUPE B'!$K$22,"")</f>
        <v>15</v>
      </c>
      <c r="AL311" s="85"/>
      <c r="AM311" s="101"/>
      <c r="AN311" s="700"/>
      <c r="AO311" s="700"/>
      <c r="AP311" s="700"/>
      <c r="AQ311" s="700"/>
      <c r="AR311" s="700"/>
      <c r="AS311" s="714"/>
      <c r="AT311" s="706"/>
    </row>
    <row r="312" spans="2:46" ht="30" customHeight="1" x14ac:dyDescent="0.25">
      <c r="B312" s="736"/>
      <c r="C312" s="711" t="str">
        <f>IF(C311&lt;&gt;"",VLOOKUP(C311,Liste!$C$17:$I$24,3,FALSE),"")</f>
        <v>LE MOAL Bruno</v>
      </c>
      <c r="D312" s="712"/>
      <c r="E312" s="713"/>
      <c r="F312" s="702"/>
      <c r="G312" s="702"/>
      <c r="H312" s="702"/>
      <c r="I312" s="702"/>
      <c r="J312" s="702"/>
      <c r="K312" s="715"/>
      <c r="L312" s="707"/>
      <c r="M312" s="79"/>
      <c r="N312" s="711" t="str">
        <f>IF(N311&lt;&gt;"",VLOOKUP(N311,Liste!$C$17:$I$24,3,FALSE),"")</f>
        <v>FILLOU Marie-Christine</v>
      </c>
      <c r="O312" s="712"/>
      <c r="P312" s="713"/>
      <c r="Q312" s="702"/>
      <c r="R312" s="702"/>
      <c r="S312" s="702"/>
      <c r="T312" s="702"/>
      <c r="U312" s="702"/>
      <c r="V312" s="715"/>
      <c r="W312" s="707"/>
      <c r="Y312" s="736"/>
      <c r="Z312" s="711" t="str">
        <f>IF(Z311&lt;&gt;"",VLOOKUP(Z311,Liste!$C$30:$I$37,3,FALSE),"")</f>
        <v>HENOUX Frédéric</v>
      </c>
      <c r="AA312" s="712"/>
      <c r="AB312" s="713"/>
      <c r="AC312" s="702"/>
      <c r="AD312" s="702"/>
      <c r="AE312" s="702"/>
      <c r="AF312" s="702"/>
      <c r="AG312" s="702"/>
      <c r="AH312" s="715"/>
      <c r="AI312" s="707"/>
      <c r="AJ312" s="79"/>
      <c r="AK312" s="711" t="str">
        <f>IF(AK311&lt;&gt;"",VLOOKUP(AK311,Liste!$C$30:$I$37,3,FALSE),"")</f>
        <v>DUBOIS Gilles</v>
      </c>
      <c r="AL312" s="712"/>
      <c r="AM312" s="713"/>
      <c r="AN312" s="702"/>
      <c r="AO312" s="702"/>
      <c r="AP312" s="702"/>
      <c r="AQ312" s="702"/>
      <c r="AR312" s="702"/>
      <c r="AS312" s="715"/>
      <c r="AT312" s="707"/>
    </row>
    <row r="313" spans="2:46" ht="18" customHeight="1" x14ac:dyDescent="0.25">
      <c r="B313" s="736"/>
      <c r="C313" s="703" t="str">
        <f>IF(C311&lt;&gt;"",VLOOKUP(C311,Liste!$C$17:$I$24,7,FALSE),"")</f>
        <v>F.O.L.C.L.O.</v>
      </c>
      <c r="D313" s="704"/>
      <c r="E313" s="705"/>
      <c r="F313" s="701"/>
      <c r="G313" s="701"/>
      <c r="H313" s="701"/>
      <c r="I313" s="701"/>
      <c r="J313" s="701"/>
      <c r="K313" s="716"/>
      <c r="L313" s="708"/>
      <c r="M313" s="79"/>
      <c r="N313" s="703" t="str">
        <f>IF(N311&lt;&gt;"",VLOOKUP(N311,Liste!$C$17:$I$24,7,FALSE),"")</f>
        <v>SAINT-AVERTIN STT</v>
      </c>
      <c r="O313" s="704"/>
      <c r="P313" s="705"/>
      <c r="Q313" s="701"/>
      <c r="R313" s="701"/>
      <c r="S313" s="701"/>
      <c r="T313" s="701"/>
      <c r="U313" s="701"/>
      <c r="V313" s="716"/>
      <c r="W313" s="708"/>
      <c r="Y313" s="736"/>
      <c r="Z313" s="703" t="str">
        <f>IF(Z311&lt;&gt;"",VLOOKUP(Z311,Liste!$C$30:$I$37,7,FALSE),"")</f>
        <v>CTT CHATEAU THIERRY</v>
      </c>
      <c r="AA313" s="704"/>
      <c r="AB313" s="705"/>
      <c r="AC313" s="701"/>
      <c r="AD313" s="701"/>
      <c r="AE313" s="701"/>
      <c r="AF313" s="701"/>
      <c r="AG313" s="701"/>
      <c r="AH313" s="716"/>
      <c r="AI313" s="708"/>
      <c r="AJ313" s="79"/>
      <c r="AK313" s="703" t="str">
        <f>IF(AK311&lt;&gt;"",VLOOKUP(AK311,Liste!$C$30:$I$37,7,FALSE),"")</f>
        <v>LE MANS SARTHE TT</v>
      </c>
      <c r="AL313" s="704"/>
      <c r="AM313" s="705"/>
      <c r="AN313" s="701"/>
      <c r="AO313" s="701"/>
      <c r="AP313" s="701"/>
      <c r="AQ313" s="701"/>
      <c r="AR313" s="701"/>
      <c r="AS313" s="716"/>
      <c r="AT313" s="708"/>
    </row>
    <row r="314" spans="2:46" ht="18" customHeight="1" x14ac:dyDescent="0.25">
      <c r="B314" s="736"/>
      <c r="C314" s="102"/>
      <c r="E314" s="103"/>
      <c r="F314" s="104"/>
      <c r="G314" s="104"/>
      <c r="H314" s="104"/>
      <c r="I314" s="104"/>
      <c r="J314" s="104"/>
      <c r="K314" s="104"/>
      <c r="L314" s="104"/>
      <c r="M314" s="79"/>
      <c r="N314" s="102"/>
      <c r="P314" s="103"/>
      <c r="Q314" s="104"/>
      <c r="R314" s="104"/>
      <c r="S314" s="104"/>
      <c r="T314" s="104"/>
      <c r="U314" s="104"/>
      <c r="V314" s="104"/>
      <c r="W314" s="104"/>
      <c r="Y314" s="736"/>
      <c r="Z314" s="102"/>
      <c r="AB314" s="103"/>
      <c r="AC314" s="104"/>
      <c r="AD314" s="104"/>
      <c r="AE314" s="104"/>
      <c r="AF314" s="104"/>
      <c r="AG314" s="104"/>
      <c r="AH314" s="104"/>
      <c r="AI314" s="104"/>
      <c r="AJ314" s="79"/>
      <c r="AK314" s="102"/>
      <c r="AM314" s="103"/>
      <c r="AN314" s="104"/>
      <c r="AO314" s="104"/>
      <c r="AP314" s="104"/>
      <c r="AQ314" s="104"/>
      <c r="AR314" s="104"/>
      <c r="AS314" s="104"/>
      <c r="AT314" s="104"/>
    </row>
    <row r="315" spans="2:46" ht="18" customHeight="1" x14ac:dyDescent="0.25">
      <c r="B315" s="736"/>
      <c r="C315" s="79"/>
      <c r="D315" s="105" t="s">
        <v>124</v>
      </c>
      <c r="E315" s="85"/>
      <c r="F315" s="106"/>
      <c r="G315" s="106"/>
      <c r="H315" s="106"/>
      <c r="I315" s="106"/>
      <c r="J315" s="106"/>
      <c r="K315" s="106"/>
      <c r="L315" s="106"/>
      <c r="M315" s="79"/>
      <c r="N315" s="79"/>
      <c r="O315" s="105" t="s">
        <v>124</v>
      </c>
      <c r="P315" s="85"/>
      <c r="Q315" s="106"/>
      <c r="R315" s="106"/>
      <c r="S315" s="106"/>
      <c r="T315" s="106"/>
      <c r="U315" s="106"/>
      <c r="V315" s="106"/>
      <c r="W315" s="106"/>
      <c r="Y315" s="736"/>
      <c r="Z315" s="79"/>
      <c r="AA315" s="105" t="s">
        <v>124</v>
      </c>
      <c r="AB315" s="85"/>
      <c r="AC315" s="106"/>
      <c r="AD315" s="106"/>
      <c r="AE315" s="106"/>
      <c r="AF315" s="106"/>
      <c r="AG315" s="106"/>
      <c r="AH315" s="106"/>
      <c r="AI315" s="106"/>
      <c r="AJ315" s="79"/>
      <c r="AK315" s="79"/>
      <c r="AL315" s="105" t="s">
        <v>124</v>
      </c>
      <c r="AM315" s="85"/>
      <c r="AN315" s="106"/>
      <c r="AO315" s="106"/>
      <c r="AP315" s="106"/>
      <c r="AQ315" s="106"/>
      <c r="AR315" s="106"/>
      <c r="AS315" s="106"/>
      <c r="AT315" s="106"/>
    </row>
    <row r="316" spans="2:46" ht="18" customHeight="1" x14ac:dyDescent="0.25">
      <c r="B316" s="736"/>
      <c r="C316" s="100">
        <f>IF(D310&lt;&gt;"",'GROUPE A'!$K$21,"")</f>
        <v>6</v>
      </c>
      <c r="D316" s="85"/>
      <c r="E316" s="101"/>
      <c r="F316" s="700" t="s">
        <v>2</v>
      </c>
      <c r="G316" s="700"/>
      <c r="H316" s="700"/>
      <c r="I316" s="700"/>
      <c r="J316" s="700"/>
      <c r="K316" s="706"/>
      <c r="L316" s="706"/>
      <c r="M316" s="79"/>
      <c r="N316" s="100">
        <f>IF(O310&lt;&gt;"",'GROUPE A'!$K$23,"")</f>
        <v>8</v>
      </c>
      <c r="O316" s="85"/>
      <c r="P316" s="101"/>
      <c r="Q316" s="700" t="s">
        <v>2</v>
      </c>
      <c r="R316" s="700"/>
      <c r="S316" s="700"/>
      <c r="T316" s="700"/>
      <c r="U316" s="700"/>
      <c r="V316" s="706"/>
      <c r="W316" s="706"/>
      <c r="Y316" s="736"/>
      <c r="Z316" s="100">
        <f>IF(AA310&lt;&gt;"",'GROUPE B'!$K$21,"")</f>
        <v>12</v>
      </c>
      <c r="AA316" s="85"/>
      <c r="AB316" s="101"/>
      <c r="AC316" s="700" t="s">
        <v>2</v>
      </c>
      <c r="AD316" s="700"/>
      <c r="AE316" s="700"/>
      <c r="AF316" s="700"/>
      <c r="AG316" s="700"/>
      <c r="AH316" s="706"/>
      <c r="AI316" s="706"/>
      <c r="AJ316" s="79"/>
      <c r="AK316" s="100">
        <f>IF(AL310&lt;&gt;"",'GROUPE B'!$K$23,"")</f>
        <v>10</v>
      </c>
      <c r="AL316" s="85"/>
      <c r="AM316" s="101"/>
      <c r="AN316" s="700" t="s">
        <v>2</v>
      </c>
      <c r="AO316" s="700"/>
      <c r="AP316" s="700"/>
      <c r="AQ316" s="700"/>
      <c r="AR316" s="700"/>
      <c r="AS316" s="706"/>
      <c r="AT316" s="706"/>
    </row>
    <row r="317" spans="2:46" ht="30" customHeight="1" x14ac:dyDescent="0.25">
      <c r="B317" s="736"/>
      <c r="C317" s="711" t="str">
        <f>IF(C316&lt;&gt;"",VLOOKUP(C316,Liste!$C$17:$I$24,3,FALSE),"")</f>
        <v>PIERROT Tristan</v>
      </c>
      <c r="D317" s="712"/>
      <c r="E317" s="713"/>
      <c r="F317" s="702"/>
      <c r="G317" s="702"/>
      <c r="H317" s="702"/>
      <c r="I317" s="702"/>
      <c r="J317" s="702"/>
      <c r="K317" s="707"/>
      <c r="L317" s="707"/>
      <c r="M317" s="79"/>
      <c r="N317" s="711" t="str">
        <f>IF(N316&lt;&gt;"",VLOOKUP(N316,Liste!$C$17:$I$24,3,FALSE),"")</f>
        <v>GOLLNISCH Laurent</v>
      </c>
      <c r="O317" s="712"/>
      <c r="P317" s="713"/>
      <c r="Q317" s="702"/>
      <c r="R317" s="702"/>
      <c r="S317" s="702"/>
      <c r="T317" s="702"/>
      <c r="U317" s="702"/>
      <c r="V317" s="707"/>
      <c r="W317" s="707"/>
      <c r="Y317" s="736"/>
      <c r="Z317" s="711" t="str">
        <f>IF(Z316&lt;&gt;"",VLOOKUP(Z316,Liste!$C$30:$I$37,3,FALSE),"")</f>
        <v>SIREAU GOSSIAUX Florence</v>
      </c>
      <c r="AA317" s="712"/>
      <c r="AB317" s="713"/>
      <c r="AC317" s="702"/>
      <c r="AD317" s="702"/>
      <c r="AE317" s="702"/>
      <c r="AF317" s="702"/>
      <c r="AG317" s="702"/>
      <c r="AH317" s="707"/>
      <c r="AI317" s="707"/>
      <c r="AJ317" s="79"/>
      <c r="AK317" s="711" t="str">
        <f>IF(AK316&lt;&gt;"",VLOOKUP(AK316,Liste!$C$30:$I$37,3,FALSE),"")</f>
        <v>HASLE Stéphane</v>
      </c>
      <c r="AL317" s="712"/>
      <c r="AM317" s="713"/>
      <c r="AN317" s="702"/>
      <c r="AO317" s="702"/>
      <c r="AP317" s="702"/>
      <c r="AQ317" s="702"/>
      <c r="AR317" s="702"/>
      <c r="AS317" s="707"/>
      <c r="AT317" s="707"/>
    </row>
    <row r="318" spans="2:46" ht="18" customHeight="1" x14ac:dyDescent="0.25">
      <c r="B318" s="736"/>
      <c r="C318" s="703" t="str">
        <f>IF(C316&lt;&gt;"",VLOOKUP(C316,Liste!$C$17:$I$24,7,FALSE),"")</f>
        <v>TT JOUE LES TOURS</v>
      </c>
      <c r="D318" s="704"/>
      <c r="E318" s="705"/>
      <c r="F318" s="701"/>
      <c r="G318" s="701"/>
      <c r="H318" s="701"/>
      <c r="I318" s="701"/>
      <c r="J318" s="701"/>
      <c r="K318" s="708"/>
      <c r="L318" s="708"/>
      <c r="M318" s="79"/>
      <c r="N318" s="703" t="str">
        <f>IF(N316&lt;&gt;"",VLOOKUP(N316,Liste!$C$17:$I$24,7,FALSE),"")</f>
        <v>MOULINS LES METZ HANDISPORT</v>
      </c>
      <c r="O318" s="704"/>
      <c r="P318" s="705"/>
      <c r="Q318" s="701"/>
      <c r="R318" s="701"/>
      <c r="S318" s="701"/>
      <c r="T318" s="701"/>
      <c r="U318" s="701"/>
      <c r="V318" s="708"/>
      <c r="W318" s="708"/>
      <c r="Y318" s="736"/>
      <c r="Z318" s="703" t="str">
        <f>IF(Z316&lt;&gt;"",VLOOKUP(Z316,Liste!$C$30:$I$37,7,FALSE),"")</f>
        <v>A. VOISINS TT</v>
      </c>
      <c r="AA318" s="704"/>
      <c r="AB318" s="705"/>
      <c r="AC318" s="701"/>
      <c r="AD318" s="701"/>
      <c r="AE318" s="701"/>
      <c r="AF318" s="701"/>
      <c r="AG318" s="701"/>
      <c r="AH318" s="708"/>
      <c r="AI318" s="708"/>
      <c r="AJ318" s="79"/>
      <c r="AK318" s="703" t="str">
        <f>IF(AK316&lt;&gt;"",VLOOKUP(AK316,Liste!$C$30:$I$37,7,FALSE),"")</f>
        <v>THORIGNE-FOUILLARD TT</v>
      </c>
      <c r="AL318" s="704"/>
      <c r="AM318" s="705"/>
      <c r="AN318" s="701"/>
      <c r="AO318" s="701"/>
      <c r="AP318" s="701"/>
      <c r="AQ318" s="701"/>
      <c r="AR318" s="701"/>
      <c r="AS318" s="708"/>
      <c r="AT318" s="708"/>
    </row>
    <row r="319" spans="2:46" ht="18" customHeight="1" x14ac:dyDescent="0.25">
      <c r="B319" s="736"/>
      <c r="C319" s="102"/>
      <c r="E319" s="103"/>
      <c r="F319" s="104"/>
      <c r="G319" s="104"/>
      <c r="H319" s="104"/>
      <c r="I319" s="104"/>
      <c r="J319" s="104"/>
      <c r="K319" s="104"/>
      <c r="L319" s="104"/>
      <c r="M319" s="79"/>
      <c r="N319" s="102"/>
      <c r="P319" s="103"/>
      <c r="Q319" s="104"/>
      <c r="R319" s="104"/>
      <c r="S319" s="104"/>
      <c r="T319" s="104"/>
      <c r="U319" s="104"/>
      <c r="V319" s="104"/>
      <c r="W319" s="104"/>
      <c r="Y319" s="736"/>
      <c r="Z319" s="102"/>
      <c r="AB319" s="103"/>
      <c r="AC319" s="104"/>
      <c r="AD319" s="104"/>
      <c r="AE319" s="104"/>
      <c r="AF319" s="104"/>
      <c r="AG319" s="104"/>
      <c r="AH319" s="104"/>
      <c r="AI319" s="104"/>
      <c r="AJ319" s="79"/>
      <c r="AK319" s="102"/>
      <c r="AM319" s="103"/>
      <c r="AN319" s="104"/>
      <c r="AO319" s="104"/>
      <c r="AP319" s="104"/>
      <c r="AQ319" s="104"/>
      <c r="AR319" s="104"/>
      <c r="AS319" s="104"/>
      <c r="AT319" s="104"/>
    </row>
    <row r="320" spans="2:46" ht="18" customHeight="1" x14ac:dyDescent="0.25">
      <c r="B320" s="736"/>
      <c r="C320" s="79"/>
      <c r="D320" s="85"/>
      <c r="E320" s="85"/>
      <c r="F320" s="106"/>
      <c r="G320" s="106"/>
      <c r="H320" s="106"/>
      <c r="I320" s="106"/>
      <c r="J320" s="106"/>
      <c r="K320" s="106"/>
      <c r="L320" s="106"/>
      <c r="M320" s="79"/>
      <c r="N320" s="79"/>
      <c r="O320" s="85"/>
      <c r="P320" s="85"/>
      <c r="Q320" s="106"/>
      <c r="R320" s="106"/>
      <c r="S320" s="106"/>
      <c r="T320" s="106"/>
      <c r="U320" s="106"/>
      <c r="V320" s="106"/>
      <c r="W320" s="106"/>
      <c r="Y320" s="736"/>
      <c r="Z320" s="79"/>
      <c r="AA320" s="85"/>
      <c r="AB320" s="85"/>
      <c r="AC320" s="106"/>
      <c r="AD320" s="106"/>
      <c r="AE320" s="106"/>
      <c r="AF320" s="106"/>
      <c r="AG320" s="106"/>
      <c r="AH320" s="106"/>
      <c r="AI320" s="106"/>
      <c r="AJ320" s="79"/>
      <c r="AK320" s="79"/>
      <c r="AL320" s="85"/>
      <c r="AM320" s="85"/>
      <c r="AN320" s="106"/>
      <c r="AO320" s="106"/>
      <c r="AP320" s="106"/>
      <c r="AQ320" s="106"/>
      <c r="AR320" s="106"/>
      <c r="AS320" s="106"/>
      <c r="AT320" s="106"/>
    </row>
    <row r="321" spans="2:46" ht="18" customHeight="1" x14ac:dyDescent="0.25">
      <c r="B321" s="736"/>
      <c r="C321" s="79"/>
      <c r="D321" s="85"/>
      <c r="E321" s="85"/>
      <c r="F321" s="85"/>
      <c r="G321" s="85"/>
      <c r="H321" s="85"/>
      <c r="I321" s="85"/>
      <c r="J321" s="85"/>
      <c r="K321" s="85"/>
      <c r="L321" s="86"/>
      <c r="M321" s="79"/>
      <c r="N321" s="79"/>
      <c r="O321" s="85"/>
      <c r="P321" s="85"/>
      <c r="Q321" s="85"/>
      <c r="R321" s="85"/>
      <c r="S321" s="85"/>
      <c r="T321" s="85"/>
      <c r="U321" s="85"/>
      <c r="V321" s="85"/>
      <c r="W321" s="86"/>
      <c r="Y321" s="736"/>
      <c r="Z321" s="79"/>
      <c r="AA321" s="85"/>
      <c r="AB321" s="85"/>
      <c r="AC321" s="85"/>
      <c r="AD321" s="85"/>
      <c r="AE321" s="85"/>
      <c r="AF321" s="85"/>
      <c r="AG321" s="85"/>
      <c r="AH321" s="85"/>
      <c r="AI321" s="86"/>
      <c r="AJ321" s="79"/>
      <c r="AK321" s="79"/>
      <c r="AL321" s="85"/>
      <c r="AM321" s="85"/>
      <c r="AN321" s="85"/>
      <c r="AO321" s="85"/>
      <c r="AP321" s="85"/>
      <c r="AQ321" s="85"/>
      <c r="AR321" s="85"/>
      <c r="AS321" s="85"/>
      <c r="AT321" s="86"/>
    </row>
    <row r="322" spans="2:46" ht="18" customHeight="1" x14ac:dyDescent="0.25">
      <c r="B322" s="736"/>
      <c r="C322" s="709" t="s">
        <v>151</v>
      </c>
      <c r="D322" s="710"/>
      <c r="E322" s="710"/>
      <c r="F322" s="107" t="s">
        <v>81</v>
      </c>
      <c r="G322" s="107" t="s">
        <v>152</v>
      </c>
      <c r="H322" s="107" t="s">
        <v>153</v>
      </c>
      <c r="I322" s="85"/>
      <c r="J322" s="85"/>
      <c r="K322" s="85"/>
      <c r="L322" s="86"/>
      <c r="M322" s="79"/>
      <c r="N322" s="709" t="s">
        <v>151</v>
      </c>
      <c r="O322" s="710"/>
      <c r="P322" s="710"/>
      <c r="Q322" s="107" t="s">
        <v>81</v>
      </c>
      <c r="R322" s="107" t="s">
        <v>152</v>
      </c>
      <c r="S322" s="107" t="s">
        <v>153</v>
      </c>
      <c r="T322" s="85"/>
      <c r="U322" s="85"/>
      <c r="V322" s="85"/>
      <c r="W322" s="86"/>
      <c r="Y322" s="736"/>
      <c r="Z322" s="709" t="s">
        <v>151</v>
      </c>
      <c r="AA322" s="710"/>
      <c r="AB322" s="710"/>
      <c r="AC322" s="107" t="s">
        <v>81</v>
      </c>
      <c r="AD322" s="107" t="s">
        <v>152</v>
      </c>
      <c r="AE322" s="107" t="s">
        <v>153</v>
      </c>
      <c r="AF322" s="85"/>
      <c r="AG322" s="85"/>
      <c r="AH322" s="85"/>
      <c r="AI322" s="86"/>
      <c r="AJ322" s="79"/>
      <c r="AK322" s="709" t="s">
        <v>151</v>
      </c>
      <c r="AL322" s="710"/>
      <c r="AM322" s="710"/>
      <c r="AN322" s="107" t="s">
        <v>81</v>
      </c>
      <c r="AO322" s="107" t="s">
        <v>152</v>
      </c>
      <c r="AP322" s="107" t="s">
        <v>153</v>
      </c>
      <c r="AQ322" s="85"/>
      <c r="AR322" s="85"/>
      <c r="AS322" s="85"/>
      <c r="AT322" s="86"/>
    </row>
    <row r="323" spans="2:46" ht="18" customHeight="1" x14ac:dyDescent="0.25">
      <c r="B323" s="736"/>
      <c r="C323" s="694" t="str">
        <f>C312</f>
        <v>LE MOAL Bruno</v>
      </c>
      <c r="D323" s="695"/>
      <c r="E323" s="696"/>
      <c r="F323" s="700"/>
      <c r="G323" s="700"/>
      <c r="H323" s="700"/>
      <c r="I323" s="85"/>
      <c r="J323" s="85"/>
      <c r="K323" s="85"/>
      <c r="L323" s="86"/>
      <c r="M323" s="79"/>
      <c r="N323" s="694" t="str">
        <f>N312</f>
        <v>FILLOU Marie-Christine</v>
      </c>
      <c r="O323" s="695"/>
      <c r="P323" s="696"/>
      <c r="Q323" s="700"/>
      <c r="R323" s="700"/>
      <c r="S323" s="700"/>
      <c r="T323" s="85"/>
      <c r="U323" s="85"/>
      <c r="V323" s="85"/>
      <c r="W323" s="86"/>
      <c r="Y323" s="736"/>
      <c r="Z323" s="694" t="str">
        <f>Z312</f>
        <v>HENOUX Frédéric</v>
      </c>
      <c r="AA323" s="695"/>
      <c r="AB323" s="696"/>
      <c r="AC323" s="700"/>
      <c r="AD323" s="700"/>
      <c r="AE323" s="700"/>
      <c r="AF323" s="85"/>
      <c r="AG323" s="85"/>
      <c r="AH323" s="85"/>
      <c r="AI323" s="86"/>
      <c r="AJ323" s="79"/>
      <c r="AK323" s="694" t="str">
        <f>AK312</f>
        <v>DUBOIS Gilles</v>
      </c>
      <c r="AL323" s="695"/>
      <c r="AM323" s="696"/>
      <c r="AN323" s="700"/>
      <c r="AO323" s="700"/>
      <c r="AP323" s="700"/>
      <c r="AQ323" s="85"/>
      <c r="AR323" s="85"/>
      <c r="AS323" s="85"/>
      <c r="AT323" s="86"/>
    </row>
    <row r="324" spans="2:46" ht="18" customHeight="1" x14ac:dyDescent="0.25">
      <c r="B324" s="736"/>
      <c r="C324" s="697"/>
      <c r="D324" s="698"/>
      <c r="E324" s="699"/>
      <c r="F324" s="701"/>
      <c r="G324" s="701"/>
      <c r="H324" s="701"/>
      <c r="I324" s="85"/>
      <c r="J324" s="85"/>
      <c r="K324" s="85"/>
      <c r="L324" s="86"/>
      <c r="M324" s="79"/>
      <c r="N324" s="697"/>
      <c r="O324" s="698"/>
      <c r="P324" s="699"/>
      <c r="Q324" s="701"/>
      <c r="R324" s="701"/>
      <c r="S324" s="701"/>
      <c r="T324" s="85"/>
      <c r="U324" s="85"/>
      <c r="V324" s="85"/>
      <c r="W324" s="86"/>
      <c r="Y324" s="736"/>
      <c r="Z324" s="697"/>
      <c r="AA324" s="698"/>
      <c r="AB324" s="699"/>
      <c r="AC324" s="701"/>
      <c r="AD324" s="701"/>
      <c r="AE324" s="701"/>
      <c r="AF324" s="85"/>
      <c r="AG324" s="85"/>
      <c r="AH324" s="85"/>
      <c r="AI324" s="86"/>
      <c r="AJ324" s="79"/>
      <c r="AK324" s="697"/>
      <c r="AL324" s="698"/>
      <c r="AM324" s="699"/>
      <c r="AN324" s="701"/>
      <c r="AO324" s="701"/>
      <c r="AP324" s="701"/>
      <c r="AQ324" s="85"/>
      <c r="AR324" s="85"/>
      <c r="AS324" s="85"/>
      <c r="AT324" s="86"/>
    </row>
    <row r="325" spans="2:46" ht="18" customHeight="1" x14ac:dyDescent="0.25">
      <c r="B325" s="736"/>
      <c r="C325" s="694" t="str">
        <f>C317</f>
        <v>PIERROT Tristan</v>
      </c>
      <c r="D325" s="695"/>
      <c r="E325" s="696"/>
      <c r="F325" s="700"/>
      <c r="G325" s="700"/>
      <c r="H325" s="700"/>
      <c r="I325" s="85"/>
      <c r="J325" s="85"/>
      <c r="K325" s="85"/>
      <c r="L325" s="86"/>
      <c r="M325" s="79"/>
      <c r="N325" s="694" t="str">
        <f>N317</f>
        <v>GOLLNISCH Laurent</v>
      </c>
      <c r="O325" s="695"/>
      <c r="P325" s="696"/>
      <c r="Q325" s="700"/>
      <c r="R325" s="700"/>
      <c r="S325" s="700"/>
      <c r="T325" s="85"/>
      <c r="U325" s="85"/>
      <c r="V325" s="85"/>
      <c r="W325" s="86"/>
      <c r="Y325" s="736"/>
      <c r="Z325" s="694" t="str">
        <f>Z317</f>
        <v>SIREAU GOSSIAUX Florence</v>
      </c>
      <c r="AA325" s="695"/>
      <c r="AB325" s="696"/>
      <c r="AC325" s="700"/>
      <c r="AD325" s="700"/>
      <c r="AE325" s="700"/>
      <c r="AF325" s="85"/>
      <c r="AG325" s="85"/>
      <c r="AH325" s="85"/>
      <c r="AI325" s="86"/>
      <c r="AJ325" s="79"/>
      <c r="AK325" s="694" t="str">
        <f>AK317</f>
        <v>HASLE Stéphane</v>
      </c>
      <c r="AL325" s="695"/>
      <c r="AM325" s="696"/>
      <c r="AN325" s="700"/>
      <c r="AO325" s="700"/>
      <c r="AP325" s="700"/>
      <c r="AQ325" s="85"/>
      <c r="AR325" s="85"/>
      <c r="AS325" s="85"/>
      <c r="AT325" s="86"/>
    </row>
    <row r="326" spans="2:46" ht="18" customHeight="1" x14ac:dyDescent="0.25">
      <c r="B326" s="736"/>
      <c r="C326" s="697"/>
      <c r="D326" s="698"/>
      <c r="E326" s="699"/>
      <c r="F326" s="701"/>
      <c r="G326" s="701"/>
      <c r="H326" s="701"/>
      <c r="I326" s="85"/>
      <c r="J326" s="85"/>
      <c r="K326" s="85"/>
      <c r="L326" s="86"/>
      <c r="M326" s="79"/>
      <c r="N326" s="697"/>
      <c r="O326" s="698"/>
      <c r="P326" s="699"/>
      <c r="Q326" s="701"/>
      <c r="R326" s="701"/>
      <c r="S326" s="701"/>
      <c r="T326" s="85"/>
      <c r="U326" s="85"/>
      <c r="V326" s="85"/>
      <c r="W326" s="86"/>
      <c r="Y326" s="736"/>
      <c r="Z326" s="697"/>
      <c r="AA326" s="698"/>
      <c r="AB326" s="699"/>
      <c r="AC326" s="701"/>
      <c r="AD326" s="701"/>
      <c r="AE326" s="701"/>
      <c r="AF326" s="85"/>
      <c r="AG326" s="85"/>
      <c r="AH326" s="85"/>
      <c r="AI326" s="86"/>
      <c r="AJ326" s="79"/>
      <c r="AK326" s="697"/>
      <c r="AL326" s="698"/>
      <c r="AM326" s="699"/>
      <c r="AN326" s="701"/>
      <c r="AO326" s="701"/>
      <c r="AP326" s="701"/>
      <c r="AQ326" s="85"/>
      <c r="AR326" s="85"/>
      <c r="AS326" s="85"/>
      <c r="AT326" s="86"/>
    </row>
    <row r="327" spans="2:46" ht="18" customHeight="1" x14ac:dyDescent="0.25">
      <c r="B327" s="736"/>
      <c r="C327" s="108" t="s">
        <v>154</v>
      </c>
      <c r="D327" s="85"/>
      <c r="E327" s="85"/>
      <c r="F327" s="85"/>
      <c r="G327" s="85"/>
      <c r="H327" s="85"/>
      <c r="I327" s="85"/>
      <c r="J327" s="85"/>
      <c r="K327" s="85"/>
      <c r="L327" s="86"/>
      <c r="M327" s="79"/>
      <c r="N327" s="108" t="s">
        <v>154</v>
      </c>
      <c r="O327" s="85"/>
      <c r="P327" s="85"/>
      <c r="Q327" s="85"/>
      <c r="R327" s="85"/>
      <c r="S327" s="85"/>
      <c r="T327" s="85"/>
      <c r="U327" s="85"/>
      <c r="V327" s="85"/>
      <c r="W327" s="86"/>
      <c r="Y327" s="736"/>
      <c r="Z327" s="108" t="s">
        <v>154</v>
      </c>
      <c r="AA327" s="85"/>
      <c r="AB327" s="85"/>
      <c r="AC327" s="85"/>
      <c r="AD327" s="85"/>
      <c r="AE327" s="85"/>
      <c r="AF327" s="85"/>
      <c r="AG327" s="85"/>
      <c r="AH327" s="85"/>
      <c r="AI327" s="86"/>
      <c r="AJ327" s="79"/>
      <c r="AK327" s="108" t="s">
        <v>154</v>
      </c>
      <c r="AL327" s="85"/>
      <c r="AM327" s="85"/>
      <c r="AN327" s="85"/>
      <c r="AO327" s="85"/>
      <c r="AP327" s="85"/>
      <c r="AQ327" s="85"/>
      <c r="AR327" s="85"/>
      <c r="AS327" s="85"/>
      <c r="AT327" s="86"/>
    </row>
    <row r="328" spans="2:46" ht="18" customHeight="1" x14ac:dyDescent="0.25">
      <c r="B328" s="736"/>
      <c r="C328" s="79"/>
      <c r="D328" s="85"/>
      <c r="E328" s="85"/>
      <c r="F328" s="85"/>
      <c r="G328" s="85"/>
      <c r="H328" s="85"/>
      <c r="I328" s="85"/>
      <c r="J328" s="85"/>
      <c r="K328" s="85"/>
      <c r="L328" s="86"/>
      <c r="M328" s="79"/>
      <c r="N328" s="79"/>
      <c r="O328" s="85"/>
      <c r="P328" s="85"/>
      <c r="Q328" s="85"/>
      <c r="R328" s="85"/>
      <c r="S328" s="85"/>
      <c r="T328" s="85"/>
      <c r="U328" s="85"/>
      <c r="V328" s="85"/>
      <c r="W328" s="86"/>
      <c r="Y328" s="736"/>
      <c r="Z328" s="79"/>
      <c r="AA328" s="85"/>
      <c r="AB328" s="85"/>
      <c r="AC328" s="85"/>
      <c r="AD328" s="85"/>
      <c r="AE328" s="85"/>
      <c r="AF328" s="85"/>
      <c r="AG328" s="85"/>
      <c r="AH328" s="85"/>
      <c r="AI328" s="86"/>
      <c r="AJ328" s="79"/>
      <c r="AK328" s="79"/>
      <c r="AL328" s="85"/>
      <c r="AM328" s="85"/>
      <c r="AN328" s="85"/>
      <c r="AO328" s="85"/>
      <c r="AP328" s="85"/>
      <c r="AQ328" s="85"/>
      <c r="AR328" s="85"/>
      <c r="AS328" s="85"/>
      <c r="AT328" s="86"/>
    </row>
    <row r="329" spans="2:46" ht="18" customHeight="1" x14ac:dyDescent="0.25">
      <c r="B329" s="736"/>
      <c r="C329" s="109" t="s">
        <v>155</v>
      </c>
      <c r="D329" s="110"/>
      <c r="E329" s="110"/>
      <c r="F329" s="110"/>
      <c r="G329" s="110"/>
      <c r="H329" s="110"/>
      <c r="I329" s="110"/>
      <c r="J329" s="110"/>
      <c r="K329" s="110"/>
      <c r="L329" s="111"/>
      <c r="M329" s="79"/>
      <c r="N329" s="109" t="s">
        <v>155</v>
      </c>
      <c r="O329" s="110"/>
      <c r="P329" s="110"/>
      <c r="Q329" s="110"/>
      <c r="R329" s="110"/>
      <c r="S329" s="110"/>
      <c r="T329" s="110"/>
      <c r="U329" s="110"/>
      <c r="V329" s="110"/>
      <c r="W329" s="111"/>
      <c r="Y329" s="736"/>
      <c r="Z329" s="109" t="s">
        <v>155</v>
      </c>
      <c r="AA329" s="110"/>
      <c r="AB329" s="110"/>
      <c r="AC329" s="110"/>
      <c r="AD329" s="110"/>
      <c r="AE329" s="110"/>
      <c r="AF329" s="110"/>
      <c r="AG329" s="110"/>
      <c r="AH329" s="110"/>
      <c r="AI329" s="111"/>
      <c r="AJ329" s="79"/>
      <c r="AK329" s="109" t="s">
        <v>155</v>
      </c>
      <c r="AL329" s="110"/>
      <c r="AM329" s="110"/>
      <c r="AN329" s="110"/>
      <c r="AO329" s="110"/>
      <c r="AP329" s="110"/>
      <c r="AQ329" s="110"/>
      <c r="AR329" s="110"/>
      <c r="AS329" s="110"/>
      <c r="AT329" s="111"/>
    </row>
    <row r="330" spans="2:46" ht="18" customHeight="1" x14ac:dyDescent="0.25">
      <c r="B330" s="736"/>
      <c r="C330" s="112"/>
      <c r="D330" s="112"/>
      <c r="E330" s="112"/>
      <c r="F330" s="112"/>
      <c r="G330" s="112"/>
      <c r="H330" s="112"/>
      <c r="I330" s="112"/>
      <c r="J330" s="112"/>
      <c r="K330" s="112"/>
      <c r="L330" s="112"/>
      <c r="M330" s="112"/>
      <c r="N330" s="112"/>
      <c r="O330" s="112"/>
      <c r="P330" s="112"/>
      <c r="Q330" s="112"/>
      <c r="R330" s="112"/>
      <c r="S330" s="112"/>
      <c r="T330" s="112"/>
      <c r="U330" s="112"/>
      <c r="V330" s="112"/>
      <c r="W330" s="112"/>
      <c r="Y330" s="736"/>
      <c r="Z330" s="112"/>
      <c r="AA330" s="112"/>
      <c r="AB330" s="112"/>
      <c r="AC330" s="112"/>
      <c r="AD330" s="112"/>
      <c r="AE330" s="112"/>
      <c r="AF330" s="112"/>
      <c r="AG330" s="112"/>
      <c r="AH330" s="112"/>
      <c r="AI330" s="112"/>
      <c r="AJ330" s="112"/>
      <c r="AK330" s="112"/>
      <c r="AL330" s="112"/>
      <c r="AM330" s="112"/>
      <c r="AN330" s="112"/>
      <c r="AO330" s="112"/>
      <c r="AP330" s="112"/>
      <c r="AQ330" s="112"/>
      <c r="AR330" s="112"/>
      <c r="AS330" s="112"/>
      <c r="AT330" s="112"/>
    </row>
    <row r="331" spans="2:46" ht="18" customHeight="1" x14ac:dyDescent="0.25">
      <c r="B331" s="736"/>
      <c r="C331" s="112"/>
      <c r="D331" s="112"/>
      <c r="E331" s="112"/>
      <c r="F331" s="112"/>
      <c r="G331" s="112"/>
      <c r="H331" s="112"/>
      <c r="I331" s="112"/>
      <c r="J331" s="112"/>
      <c r="K331" s="112"/>
      <c r="L331" s="112"/>
      <c r="M331" s="112"/>
      <c r="N331" s="112"/>
      <c r="O331" s="112"/>
      <c r="P331" s="112"/>
      <c r="Q331" s="112"/>
      <c r="R331" s="112"/>
      <c r="S331" s="112"/>
      <c r="T331" s="112"/>
      <c r="U331" s="112"/>
      <c r="V331" s="112"/>
      <c r="W331" s="112"/>
      <c r="Y331" s="736"/>
      <c r="Z331" s="112"/>
      <c r="AA331" s="112"/>
      <c r="AB331" s="112"/>
      <c r="AC331" s="112"/>
      <c r="AD331" s="112"/>
      <c r="AE331" s="112"/>
      <c r="AF331" s="112"/>
      <c r="AG331" s="112"/>
      <c r="AH331" s="112"/>
      <c r="AI331" s="112"/>
      <c r="AJ331" s="112"/>
      <c r="AK331" s="112"/>
      <c r="AL331" s="112"/>
      <c r="AM331" s="112"/>
      <c r="AN331" s="112"/>
      <c r="AO331" s="112"/>
      <c r="AP331" s="112"/>
      <c r="AQ331" s="112"/>
      <c r="AR331" s="112"/>
      <c r="AS331" s="112"/>
      <c r="AT331" s="112"/>
    </row>
    <row r="332" spans="2:46" ht="18" customHeight="1" x14ac:dyDescent="0.25">
      <c r="B332" s="736"/>
      <c r="C332" s="726" t="str">
        <f>IF(Prépa!$O$10&lt;&gt;0,Prépa!$O$10,"")</f>
        <v>Critérium Fédéral</v>
      </c>
      <c r="D332" s="727"/>
      <c r="E332" s="727"/>
      <c r="F332" s="727"/>
      <c r="G332" s="727"/>
      <c r="H332" s="727"/>
      <c r="I332" s="727"/>
      <c r="J332" s="727"/>
      <c r="K332" s="727"/>
      <c r="L332" s="728"/>
      <c r="M332" s="79"/>
      <c r="N332" s="726" t="str">
        <f>IF(Prépa!$O$10&lt;&gt;0,Prépa!$O$10,"")</f>
        <v>Critérium Fédéral</v>
      </c>
      <c r="O332" s="727"/>
      <c r="P332" s="727"/>
      <c r="Q332" s="727"/>
      <c r="R332" s="727"/>
      <c r="S332" s="727"/>
      <c r="T332" s="727"/>
      <c r="U332" s="727"/>
      <c r="V332" s="727"/>
      <c r="W332" s="728"/>
      <c r="Y332" s="736"/>
      <c r="Z332" s="726" t="str">
        <f>IF(Prépa!$O$10&lt;&gt;0,Prépa!$O$10,"")</f>
        <v>Critérium Fédéral</v>
      </c>
      <c r="AA332" s="727"/>
      <c r="AB332" s="727"/>
      <c r="AC332" s="727"/>
      <c r="AD332" s="727"/>
      <c r="AE332" s="727"/>
      <c r="AF332" s="727"/>
      <c r="AG332" s="727"/>
      <c r="AH332" s="727"/>
      <c r="AI332" s="728"/>
      <c r="AJ332" s="79"/>
      <c r="AK332" s="726" t="str">
        <f>IF(Prépa!$O$10&lt;&gt;0,Prépa!$O$10,"")</f>
        <v>Critérium Fédéral</v>
      </c>
      <c r="AL332" s="727"/>
      <c r="AM332" s="727"/>
      <c r="AN332" s="727"/>
      <c r="AO332" s="727"/>
      <c r="AP332" s="727"/>
      <c r="AQ332" s="727"/>
      <c r="AR332" s="727"/>
      <c r="AS332" s="727"/>
      <c r="AT332" s="728"/>
    </row>
    <row r="333" spans="2:46" ht="18" customHeight="1" x14ac:dyDescent="0.25">
      <c r="B333" s="736"/>
      <c r="C333" s="729" t="str">
        <f>IF(Prépa!$D$14&lt;&gt;0,Prépa!$D$14,"")&amp;IF(Prépa!$K$110&lt;&gt;0," - "&amp;Prépa!$K$110,"")</f>
        <v>TOURS - 10 Fevrier 2018</v>
      </c>
      <c r="D333" s="730"/>
      <c r="E333" s="730"/>
      <c r="F333" s="730"/>
      <c r="G333" s="730"/>
      <c r="H333" s="730"/>
      <c r="I333" s="730"/>
      <c r="J333" s="730"/>
      <c r="K333" s="730"/>
      <c r="L333" s="731"/>
      <c r="M333" s="79"/>
      <c r="N333" s="729" t="str">
        <f>IF(Prépa!$D$14&lt;&gt;0,Prépa!$D$14,"")&amp;IF(Prépa!$K$110&lt;&gt;0," - "&amp;Prépa!$K$110,"")</f>
        <v>TOURS - 10 Fevrier 2018</v>
      </c>
      <c r="O333" s="730"/>
      <c r="P333" s="730"/>
      <c r="Q333" s="730"/>
      <c r="R333" s="730"/>
      <c r="S333" s="730"/>
      <c r="T333" s="730"/>
      <c r="U333" s="730"/>
      <c r="V333" s="730"/>
      <c r="W333" s="731"/>
      <c r="Y333" s="736"/>
      <c r="Z333" s="729" t="str">
        <f>IF(Prépa!$D$14&lt;&gt;0,Prépa!$D$14,"")&amp;IF(Prépa!$K$110&lt;&gt;0," - "&amp;Prépa!$K$110,"")</f>
        <v>TOURS - 10 Fevrier 2018</v>
      </c>
      <c r="AA333" s="730"/>
      <c r="AB333" s="730"/>
      <c r="AC333" s="730"/>
      <c r="AD333" s="730"/>
      <c r="AE333" s="730"/>
      <c r="AF333" s="730"/>
      <c r="AG333" s="730"/>
      <c r="AH333" s="730"/>
      <c r="AI333" s="731"/>
      <c r="AJ333" s="79"/>
      <c r="AK333" s="729" t="str">
        <f>IF(Prépa!$D$14&lt;&gt;0,Prépa!$D$14,"")&amp;IF(Prépa!$K$110&lt;&gt;0," - "&amp;Prépa!$K$110,"")</f>
        <v>TOURS - 10 Fevrier 2018</v>
      </c>
      <c r="AL333" s="730"/>
      <c r="AM333" s="730"/>
      <c r="AN333" s="730"/>
      <c r="AO333" s="730"/>
      <c r="AP333" s="730"/>
      <c r="AQ333" s="730"/>
      <c r="AR333" s="730"/>
      <c r="AS333" s="730"/>
      <c r="AT333" s="731"/>
    </row>
    <row r="334" spans="2:46" ht="18" customHeight="1" x14ac:dyDescent="0.25">
      <c r="B334" s="736"/>
      <c r="C334" s="80"/>
      <c r="D334" s="81"/>
      <c r="E334" s="81"/>
      <c r="F334" s="81"/>
      <c r="G334" s="81"/>
      <c r="H334" s="81"/>
      <c r="I334" s="81"/>
      <c r="J334" s="81"/>
      <c r="K334" s="81"/>
      <c r="L334" s="82"/>
      <c r="M334" s="79"/>
      <c r="N334" s="80"/>
      <c r="O334" s="81"/>
      <c r="P334" s="81"/>
      <c r="Q334" s="81"/>
      <c r="R334" s="81"/>
      <c r="S334" s="81"/>
      <c r="T334" s="81"/>
      <c r="U334" s="81"/>
      <c r="V334" s="81"/>
      <c r="W334" s="82"/>
      <c r="Y334" s="736"/>
      <c r="Z334" s="80"/>
      <c r="AA334" s="81"/>
      <c r="AB334" s="81"/>
      <c r="AC334" s="81"/>
      <c r="AD334" s="81"/>
      <c r="AE334" s="81"/>
      <c r="AF334" s="81"/>
      <c r="AG334" s="81"/>
      <c r="AH334" s="81"/>
      <c r="AI334" s="82"/>
      <c r="AJ334" s="79"/>
      <c r="AK334" s="80"/>
      <c r="AL334" s="81"/>
      <c r="AM334" s="81"/>
      <c r="AN334" s="81"/>
      <c r="AO334" s="81"/>
      <c r="AP334" s="81"/>
      <c r="AQ334" s="81"/>
      <c r="AR334" s="81"/>
      <c r="AS334" s="81"/>
      <c r="AT334" s="82"/>
    </row>
    <row r="335" spans="2:46" ht="18" customHeight="1" x14ac:dyDescent="0.25">
      <c r="B335" s="736"/>
      <c r="C335" s="732" t="str">
        <f>IF(Prépa!$O$72&lt;&gt;"",Prépa!$O$72,"")&amp;IF(Prépa!$O$29&lt;&gt;""," - "&amp;Prépa!$O$29,"")</f>
        <v>OPEN Assis - Nat 2A Nord</v>
      </c>
      <c r="D335" s="733"/>
      <c r="E335" s="733"/>
      <c r="F335" s="733"/>
      <c r="G335" s="733"/>
      <c r="H335" s="733"/>
      <c r="I335" s="733"/>
      <c r="J335" s="733"/>
      <c r="K335" s="733"/>
      <c r="L335" s="734"/>
      <c r="M335" s="79"/>
      <c r="N335" s="732" t="str">
        <f>IF(Prépa!$O$72&lt;&gt;"",Prépa!$O$72,"")&amp;IF(Prépa!$O$29&lt;&gt;""," - "&amp;Prépa!$O$29,"")</f>
        <v>OPEN Assis - Nat 2A Nord</v>
      </c>
      <c r="O335" s="733"/>
      <c r="P335" s="733"/>
      <c r="Q335" s="733"/>
      <c r="R335" s="733"/>
      <c r="S335" s="733"/>
      <c r="T335" s="733"/>
      <c r="U335" s="733"/>
      <c r="V335" s="733"/>
      <c r="W335" s="734"/>
      <c r="Y335" s="736"/>
      <c r="Z335" s="732" t="str">
        <f>IF(Prépa!$O$72&lt;&gt;"",Prépa!$O$72,"")&amp;IF(Prépa!$O$32&lt;&gt;""," - "&amp;Prépa!$O$32,"")</f>
        <v>OPEN Assis - Nat 2B Nord</v>
      </c>
      <c r="AA335" s="733"/>
      <c r="AB335" s="733"/>
      <c r="AC335" s="733"/>
      <c r="AD335" s="733"/>
      <c r="AE335" s="733"/>
      <c r="AF335" s="733"/>
      <c r="AG335" s="733"/>
      <c r="AH335" s="733"/>
      <c r="AI335" s="734"/>
      <c r="AJ335" s="79"/>
      <c r="AK335" s="732" t="str">
        <f>IF(Prépa!$O$72&lt;&gt;"",Prépa!$O$72,"")&amp;IF(Prépa!$O$32&lt;&gt;""," - "&amp;Prépa!$O$32,"")</f>
        <v>OPEN Assis - Nat 2B Nord</v>
      </c>
      <c r="AL335" s="733"/>
      <c r="AM335" s="733"/>
      <c r="AN335" s="733"/>
      <c r="AO335" s="733"/>
      <c r="AP335" s="733"/>
      <c r="AQ335" s="733"/>
      <c r="AR335" s="733"/>
      <c r="AS335" s="733"/>
      <c r="AT335" s="734"/>
    </row>
    <row r="336" spans="2:46" ht="18" customHeight="1" x14ac:dyDescent="0.25">
      <c r="B336" s="736"/>
      <c r="C336" s="83"/>
      <c r="D336" s="84"/>
      <c r="E336" s="84"/>
      <c r="F336" s="84"/>
      <c r="G336" s="85"/>
      <c r="H336" s="85"/>
      <c r="I336" s="85"/>
      <c r="J336" s="85"/>
      <c r="K336" s="85"/>
      <c r="L336" s="86"/>
      <c r="M336" s="79"/>
      <c r="N336" s="83"/>
      <c r="O336" s="84"/>
      <c r="P336" s="84"/>
      <c r="Q336" s="84"/>
      <c r="R336" s="85"/>
      <c r="S336" s="85"/>
      <c r="T336" s="85"/>
      <c r="U336" s="85"/>
      <c r="V336" s="85"/>
      <c r="W336" s="86"/>
      <c r="Y336" s="736"/>
      <c r="Z336" s="83"/>
      <c r="AA336" s="84"/>
      <c r="AB336" s="84"/>
      <c r="AC336" s="84"/>
      <c r="AD336" s="85"/>
      <c r="AE336" s="85"/>
      <c r="AF336" s="85"/>
      <c r="AG336" s="85"/>
      <c r="AH336" s="85"/>
      <c r="AI336" s="86"/>
      <c r="AJ336" s="79"/>
      <c r="AK336" s="83"/>
      <c r="AL336" s="84"/>
      <c r="AM336" s="84"/>
      <c r="AN336" s="84"/>
      <c r="AO336" s="85"/>
      <c r="AP336" s="85"/>
      <c r="AQ336" s="85"/>
      <c r="AR336" s="85"/>
      <c r="AS336" s="85"/>
      <c r="AT336" s="86"/>
    </row>
    <row r="337" spans="2:46" ht="18" customHeight="1" x14ac:dyDescent="0.25">
      <c r="B337" s="736"/>
      <c r="C337" s="87"/>
      <c r="D337" s="88"/>
      <c r="E337" s="89" t="s">
        <v>145</v>
      </c>
      <c r="F337" s="735" t="str">
        <f>IF(Prépa!$W$41&lt;&gt;"",Prépa!$W$41,"")</f>
        <v>15h30</v>
      </c>
      <c r="G337" s="735"/>
      <c r="I337" s="89" t="s">
        <v>146</v>
      </c>
      <c r="J337" s="90">
        <f>IF(Prépa!$X$41&lt;&gt;"",Prépa!$X$41,"")</f>
        <v>7</v>
      </c>
      <c r="K337" s="91"/>
      <c r="L337" s="86"/>
      <c r="M337" s="79"/>
      <c r="N337" s="87"/>
      <c r="O337" s="88"/>
      <c r="P337" s="89" t="s">
        <v>145</v>
      </c>
      <c r="Q337" s="735" t="str">
        <f>IF(Prépa!$W$42&lt;&gt;"",Prépa!$W$42,"")</f>
        <v>15h30</v>
      </c>
      <c r="R337" s="735"/>
      <c r="T337" s="89" t="s">
        <v>146</v>
      </c>
      <c r="U337" s="90">
        <f>IF(Prépa!$X$42&lt;&gt;"",Prépa!$X$42,"")</f>
        <v>8</v>
      </c>
      <c r="V337" s="91"/>
      <c r="W337" s="86"/>
      <c r="Y337" s="736"/>
      <c r="Z337" s="87"/>
      <c r="AA337" s="88"/>
      <c r="AB337" s="89" t="s">
        <v>145</v>
      </c>
      <c r="AC337" s="735" t="str">
        <f>IF(Prépa!$AD$41&lt;&gt;"",Prépa!$AD$41,"")</f>
        <v>15h30</v>
      </c>
      <c r="AD337" s="735"/>
      <c r="AF337" s="89" t="s">
        <v>146</v>
      </c>
      <c r="AG337" s="90">
        <f>IF(Prépa!$AE$41&lt;&gt;"",Prépa!$AE$41,"")</f>
        <v>3</v>
      </c>
      <c r="AH337" s="91"/>
      <c r="AI337" s="86"/>
      <c r="AJ337" s="79"/>
      <c r="AK337" s="87"/>
      <c r="AL337" s="88"/>
      <c r="AM337" s="89" t="s">
        <v>145</v>
      </c>
      <c r="AN337" s="735" t="str">
        <f>IF(Prépa!$AD$42&lt;&gt;"",Prépa!$AD$42,"")</f>
        <v>15h30</v>
      </c>
      <c r="AO337" s="735"/>
      <c r="AQ337" s="89" t="s">
        <v>146</v>
      </c>
      <c r="AR337" s="90">
        <f>IF(Prépa!$AE$42&lt;&gt;"",Prépa!$AE$42,"")</f>
        <v>4</v>
      </c>
      <c r="AS337" s="91"/>
      <c r="AT337" s="86"/>
    </row>
    <row r="338" spans="2:46" ht="18" customHeight="1" x14ac:dyDescent="0.25">
      <c r="B338" s="736"/>
      <c r="C338" s="92"/>
      <c r="D338" s="93"/>
      <c r="E338" s="93"/>
      <c r="F338" s="94"/>
      <c r="G338" s="94"/>
      <c r="H338" s="94"/>
      <c r="I338" s="94"/>
      <c r="J338" s="94"/>
      <c r="K338" s="85"/>
      <c r="L338" s="86"/>
      <c r="M338" s="79"/>
      <c r="N338" s="92"/>
      <c r="O338" s="93"/>
      <c r="P338" s="93"/>
      <c r="Q338" s="94"/>
      <c r="R338" s="94"/>
      <c r="S338" s="94"/>
      <c r="T338" s="94"/>
      <c r="U338" s="94"/>
      <c r="V338" s="85"/>
      <c r="W338" s="86"/>
      <c r="Y338" s="736"/>
      <c r="Z338" s="92"/>
      <c r="AA338" s="93"/>
      <c r="AB338" s="93"/>
      <c r="AC338" s="94"/>
      <c r="AD338" s="94"/>
      <c r="AE338" s="94"/>
      <c r="AF338" s="94"/>
      <c r="AG338" s="94"/>
      <c r="AH338" s="85"/>
      <c r="AI338" s="86"/>
      <c r="AJ338" s="79"/>
      <c r="AK338" s="92"/>
      <c r="AL338" s="93"/>
      <c r="AM338" s="93"/>
      <c r="AN338" s="94"/>
      <c r="AO338" s="94"/>
      <c r="AP338" s="94"/>
      <c r="AQ338" s="94"/>
      <c r="AR338" s="94"/>
      <c r="AS338" s="85"/>
      <c r="AT338" s="86"/>
    </row>
    <row r="339" spans="2:46" ht="18" customHeight="1" x14ac:dyDescent="0.25">
      <c r="B339" s="736"/>
      <c r="C339" s="95" t="s">
        <v>147</v>
      </c>
      <c r="D339" s="93"/>
      <c r="G339" s="94"/>
      <c r="H339" s="94"/>
      <c r="I339" s="94"/>
      <c r="J339" s="94"/>
      <c r="K339" s="85"/>
      <c r="L339" s="86"/>
      <c r="M339" s="79"/>
      <c r="N339" s="95" t="s">
        <v>147</v>
      </c>
      <c r="O339" s="93"/>
      <c r="R339" s="94"/>
      <c r="S339" s="94"/>
      <c r="T339" s="94"/>
      <c r="U339" s="94"/>
      <c r="V339" s="85"/>
      <c r="W339" s="86"/>
      <c r="Y339" s="736"/>
      <c r="Z339" s="95" t="s">
        <v>147</v>
      </c>
      <c r="AA339" s="93"/>
      <c r="AD339" s="94"/>
      <c r="AE339" s="94"/>
      <c r="AF339" s="94"/>
      <c r="AG339" s="94"/>
      <c r="AH339" s="85"/>
      <c r="AI339" s="86"/>
      <c r="AJ339" s="79"/>
      <c r="AK339" s="95" t="s">
        <v>147</v>
      </c>
      <c r="AL339" s="93"/>
      <c r="AO339" s="94"/>
      <c r="AP339" s="94"/>
      <c r="AQ339" s="94"/>
      <c r="AR339" s="94"/>
      <c r="AS339" s="85"/>
      <c r="AT339" s="86"/>
    </row>
    <row r="340" spans="2:46" ht="18" customHeight="1" x14ac:dyDescent="0.25">
      <c r="B340" s="736"/>
      <c r="C340" s="92"/>
      <c r="D340" s="93"/>
      <c r="E340" s="93"/>
      <c r="F340" s="94"/>
      <c r="G340" s="717" t="s">
        <v>314</v>
      </c>
      <c r="H340" s="717"/>
      <c r="I340" s="717"/>
      <c r="J340" s="717"/>
      <c r="K340" s="717"/>
      <c r="L340" s="86"/>
      <c r="M340" s="79"/>
      <c r="N340" s="92"/>
      <c r="O340" s="93"/>
      <c r="P340" s="93"/>
      <c r="Q340" s="94"/>
      <c r="R340" s="717" t="s">
        <v>315</v>
      </c>
      <c r="S340" s="717"/>
      <c r="T340" s="717"/>
      <c r="U340" s="717"/>
      <c r="V340" s="717"/>
      <c r="W340" s="86"/>
      <c r="Y340" s="736"/>
      <c r="Z340" s="92"/>
      <c r="AA340" s="93"/>
      <c r="AB340" s="93"/>
      <c r="AC340" s="94"/>
      <c r="AD340" s="717" t="s">
        <v>314</v>
      </c>
      <c r="AE340" s="717"/>
      <c r="AF340" s="717"/>
      <c r="AG340" s="717"/>
      <c r="AH340" s="717"/>
      <c r="AI340" s="86"/>
      <c r="AJ340" s="79"/>
      <c r="AK340" s="92"/>
      <c r="AL340" s="93"/>
      <c r="AM340" s="93"/>
      <c r="AN340" s="94"/>
      <c r="AO340" s="717" t="s">
        <v>315</v>
      </c>
      <c r="AP340" s="717"/>
      <c r="AQ340" s="717"/>
      <c r="AR340" s="717"/>
      <c r="AS340" s="717"/>
      <c r="AT340" s="86"/>
    </row>
    <row r="341" spans="2:46" ht="18" customHeight="1" x14ac:dyDescent="0.25">
      <c r="B341" s="736"/>
      <c r="C341" s="92"/>
      <c r="D341" s="458"/>
      <c r="E341" s="93"/>
      <c r="F341" s="718" t="s">
        <v>148</v>
      </c>
      <c r="G341" s="719"/>
      <c r="H341" s="719"/>
      <c r="I341" s="719"/>
      <c r="J341" s="719"/>
      <c r="K341" s="719"/>
      <c r="L341" s="720"/>
      <c r="M341" s="79"/>
      <c r="N341" s="92"/>
      <c r="O341" s="458"/>
      <c r="P341" s="93"/>
      <c r="Q341" s="718" t="s">
        <v>148</v>
      </c>
      <c r="R341" s="719"/>
      <c r="S341" s="719"/>
      <c r="T341" s="719"/>
      <c r="U341" s="719"/>
      <c r="V341" s="719"/>
      <c r="W341" s="720"/>
      <c r="Y341" s="736"/>
      <c r="Z341" s="92"/>
      <c r="AA341" s="458"/>
      <c r="AB341" s="93"/>
      <c r="AC341" s="718" t="s">
        <v>148</v>
      </c>
      <c r="AD341" s="719"/>
      <c r="AE341" s="719"/>
      <c r="AF341" s="719"/>
      <c r="AG341" s="719"/>
      <c r="AH341" s="719"/>
      <c r="AI341" s="720"/>
      <c r="AJ341" s="79"/>
      <c r="AK341" s="92"/>
      <c r="AL341" s="458"/>
      <c r="AM341" s="93"/>
      <c r="AN341" s="718" t="s">
        <v>148</v>
      </c>
      <c r="AO341" s="719"/>
      <c r="AP341" s="719"/>
      <c r="AQ341" s="719"/>
      <c r="AR341" s="719"/>
      <c r="AS341" s="719"/>
      <c r="AT341" s="720"/>
    </row>
    <row r="342" spans="2:46" ht="18" customHeight="1" x14ac:dyDescent="0.25">
      <c r="B342" s="736"/>
      <c r="C342" s="721" t="s">
        <v>149</v>
      </c>
      <c r="D342" s="722"/>
      <c r="E342" s="722"/>
      <c r="F342" s="98">
        <v>1</v>
      </c>
      <c r="G342" s="98">
        <v>2</v>
      </c>
      <c r="H342" s="98">
        <v>3</v>
      </c>
      <c r="I342" s="98">
        <v>4</v>
      </c>
      <c r="J342" s="98">
        <v>5</v>
      </c>
      <c r="K342" s="98">
        <v>6</v>
      </c>
      <c r="L342" s="98">
        <v>7</v>
      </c>
      <c r="M342" s="79"/>
      <c r="N342" s="721" t="s">
        <v>149</v>
      </c>
      <c r="O342" s="722"/>
      <c r="P342" s="722"/>
      <c r="Q342" s="98">
        <v>1</v>
      </c>
      <c r="R342" s="98">
        <v>2</v>
      </c>
      <c r="S342" s="98">
        <v>3</v>
      </c>
      <c r="T342" s="98">
        <v>4</v>
      </c>
      <c r="U342" s="98">
        <v>5</v>
      </c>
      <c r="V342" s="98">
        <v>6</v>
      </c>
      <c r="W342" s="98">
        <v>7</v>
      </c>
      <c r="Y342" s="736"/>
      <c r="Z342" s="721" t="s">
        <v>149</v>
      </c>
      <c r="AA342" s="722"/>
      <c r="AB342" s="722"/>
      <c r="AC342" s="98">
        <v>1</v>
      </c>
      <c r="AD342" s="98">
        <v>2</v>
      </c>
      <c r="AE342" s="98">
        <v>3</v>
      </c>
      <c r="AF342" s="98">
        <v>4</v>
      </c>
      <c r="AG342" s="98">
        <v>5</v>
      </c>
      <c r="AH342" s="98">
        <v>6</v>
      </c>
      <c r="AI342" s="98">
        <v>7</v>
      </c>
      <c r="AJ342" s="79"/>
      <c r="AK342" s="721" t="s">
        <v>149</v>
      </c>
      <c r="AL342" s="722"/>
      <c r="AM342" s="722"/>
      <c r="AN342" s="98">
        <v>1</v>
      </c>
      <c r="AO342" s="98">
        <v>2</v>
      </c>
      <c r="AP342" s="98">
        <v>3</v>
      </c>
      <c r="AQ342" s="98">
        <v>4</v>
      </c>
      <c r="AR342" s="98">
        <v>5</v>
      </c>
      <c r="AS342" s="98">
        <v>6</v>
      </c>
      <c r="AT342" s="98">
        <v>7</v>
      </c>
    </row>
    <row r="343" spans="2:46" ht="18" customHeight="1" x14ac:dyDescent="0.25">
      <c r="B343" s="736"/>
      <c r="C343" s="96"/>
      <c r="D343" s="99" t="str">
        <f>IF(AND('GROUPE A'!$C$47&lt;&gt;"",'GROUPE A'!$E$47&lt;&gt;""),'GROUPE A'!$C$47&amp;" - "&amp;'GROUPE A'!$E$47,"")</f>
        <v>1 - 3</v>
      </c>
      <c r="E343" s="97"/>
      <c r="F343" s="723" t="s">
        <v>150</v>
      </c>
      <c r="G343" s="724"/>
      <c r="H343" s="724"/>
      <c r="I343" s="724"/>
      <c r="J343" s="724"/>
      <c r="K343" s="724"/>
      <c r="L343" s="725"/>
      <c r="M343" s="79"/>
      <c r="N343" s="96"/>
      <c r="O343" s="99" t="str">
        <f>IF(AND('GROUPE A'!$C$48&lt;&gt;"",'GROUPE A'!$E$48&lt;&gt;""),'GROUPE A'!$C$48&amp;" - "&amp;'GROUPE A'!$E$48,"")</f>
        <v>2 - 4</v>
      </c>
      <c r="P343" s="97"/>
      <c r="Q343" s="723" t="s">
        <v>150</v>
      </c>
      <c r="R343" s="724"/>
      <c r="S343" s="724"/>
      <c r="T343" s="724"/>
      <c r="U343" s="724"/>
      <c r="V343" s="724"/>
      <c r="W343" s="725"/>
      <c r="Y343" s="736"/>
      <c r="Z343" s="96"/>
      <c r="AA343" s="99" t="str">
        <f>IF(AND('GROUPE B'!$C$47&lt;&gt;"",'GROUPE B'!$E$47&lt;&gt;""),'GROUPE B'!$C$47&amp;" - "&amp;'GROUPE B'!$E$47,"")</f>
        <v>1 - 3</v>
      </c>
      <c r="AB343" s="97"/>
      <c r="AC343" s="723" t="s">
        <v>150</v>
      </c>
      <c r="AD343" s="724"/>
      <c r="AE343" s="724"/>
      <c r="AF343" s="724"/>
      <c r="AG343" s="724"/>
      <c r="AH343" s="724"/>
      <c r="AI343" s="725"/>
      <c r="AJ343" s="79"/>
      <c r="AK343" s="96"/>
      <c r="AL343" s="99" t="str">
        <f>IF(AND('GROUPE B'!$C$48&lt;&gt;"",'GROUPE B'!$E$48&lt;&gt;""),'GROUPE B'!$C$48&amp;" - "&amp;'GROUPE B'!$E$48,"")</f>
        <v>2 - 4</v>
      </c>
      <c r="AM343" s="97"/>
      <c r="AN343" s="723" t="s">
        <v>150</v>
      </c>
      <c r="AO343" s="724"/>
      <c r="AP343" s="724"/>
      <c r="AQ343" s="724"/>
      <c r="AR343" s="724"/>
      <c r="AS343" s="724"/>
      <c r="AT343" s="725"/>
    </row>
    <row r="344" spans="2:46" ht="18" customHeight="1" x14ac:dyDescent="0.25">
      <c r="B344" s="736"/>
      <c r="C344" s="100">
        <f>IF(D343&lt;&gt;"",'GROUPE A'!$K$16,"")</f>
        <v>1</v>
      </c>
      <c r="D344" s="85"/>
      <c r="E344" s="101"/>
      <c r="F344" s="700"/>
      <c r="G344" s="700"/>
      <c r="H344" s="700"/>
      <c r="I344" s="700"/>
      <c r="J344" s="700"/>
      <c r="K344" s="714"/>
      <c r="L344" s="706"/>
      <c r="M344" s="79"/>
      <c r="N344" s="100">
        <f>IF(O343&lt;&gt;"",'GROUPE A'!$K$17,"")</f>
        <v>2</v>
      </c>
      <c r="O344" s="85"/>
      <c r="P344" s="101"/>
      <c r="Q344" s="700"/>
      <c r="R344" s="700"/>
      <c r="S344" s="700"/>
      <c r="T344" s="700"/>
      <c r="U344" s="700"/>
      <c r="V344" s="714"/>
      <c r="W344" s="706"/>
      <c r="Y344" s="736"/>
      <c r="Z344" s="100">
        <f>IF(AA343&lt;&gt;"",'GROUPE B'!$K$16,"")</f>
        <v>9</v>
      </c>
      <c r="AA344" s="85"/>
      <c r="AB344" s="101"/>
      <c r="AC344" s="700"/>
      <c r="AD344" s="700"/>
      <c r="AE344" s="700"/>
      <c r="AF344" s="700"/>
      <c r="AG344" s="700"/>
      <c r="AH344" s="714"/>
      <c r="AI344" s="706"/>
      <c r="AJ344" s="79"/>
      <c r="AK344" s="100">
        <f>IF(AL343&lt;&gt;"",'GROUPE B'!$K$17,"")</f>
        <v>16</v>
      </c>
      <c r="AL344" s="85"/>
      <c r="AM344" s="101"/>
      <c r="AN344" s="700"/>
      <c r="AO344" s="700"/>
      <c r="AP344" s="700"/>
      <c r="AQ344" s="700"/>
      <c r="AR344" s="700"/>
      <c r="AS344" s="714"/>
      <c r="AT344" s="706"/>
    </row>
    <row r="345" spans="2:46" ht="30" customHeight="1" x14ac:dyDescent="0.25">
      <c r="B345" s="736"/>
      <c r="C345" s="711" t="str">
        <f>IF(C344&lt;&gt;"",VLOOKUP(C344,Liste!$C$17:$I$24,3,FALSE),"")</f>
        <v>RUTLER Sébastien</v>
      </c>
      <c r="D345" s="712"/>
      <c r="E345" s="713"/>
      <c r="F345" s="702"/>
      <c r="G345" s="702"/>
      <c r="H345" s="702"/>
      <c r="I345" s="702"/>
      <c r="J345" s="702"/>
      <c r="K345" s="715"/>
      <c r="L345" s="707"/>
      <c r="M345" s="79"/>
      <c r="N345" s="711" t="str">
        <f>IF(N344&lt;&gt;"",VLOOKUP(N344,Liste!$C$17:$I$24,3,FALSE),"")</f>
        <v>LE MOAL Bruno</v>
      </c>
      <c r="O345" s="712"/>
      <c r="P345" s="713"/>
      <c r="Q345" s="702"/>
      <c r="R345" s="702"/>
      <c r="S345" s="702"/>
      <c r="T345" s="702"/>
      <c r="U345" s="702"/>
      <c r="V345" s="715"/>
      <c r="W345" s="707"/>
      <c r="Y345" s="736"/>
      <c r="Z345" s="711" t="str">
        <f>IF(Z344&lt;&gt;"",VLOOKUP(Z344,Liste!$C$30:$I$37,3,FALSE),"")</f>
        <v>PAPIRER Alan</v>
      </c>
      <c r="AA345" s="712"/>
      <c r="AB345" s="713"/>
      <c r="AC345" s="702"/>
      <c r="AD345" s="702"/>
      <c r="AE345" s="702"/>
      <c r="AF345" s="702"/>
      <c r="AG345" s="702"/>
      <c r="AH345" s="715"/>
      <c r="AI345" s="707"/>
      <c r="AJ345" s="79"/>
      <c r="AK345" s="711" t="str">
        <f>IF(AK344&lt;&gt;"",VLOOKUP(AK344,Liste!$C$30:$I$37,3,FALSE),"")</f>
        <v>HENOUX Frédéric</v>
      </c>
      <c r="AL345" s="712"/>
      <c r="AM345" s="713"/>
      <c r="AN345" s="702"/>
      <c r="AO345" s="702"/>
      <c r="AP345" s="702"/>
      <c r="AQ345" s="702"/>
      <c r="AR345" s="702"/>
      <c r="AS345" s="715"/>
      <c r="AT345" s="707"/>
    </row>
    <row r="346" spans="2:46" ht="18" customHeight="1" x14ac:dyDescent="0.25">
      <c r="B346" s="736"/>
      <c r="C346" s="703" t="str">
        <f>IF(C344&lt;&gt;"",VLOOKUP(C344,Liste!$C$17:$I$24,7,FALSE),"")</f>
        <v>PPN NEUVILLE EN FERRAIN</v>
      </c>
      <c r="D346" s="704"/>
      <c r="E346" s="705"/>
      <c r="F346" s="701"/>
      <c r="G346" s="701"/>
      <c r="H346" s="701"/>
      <c r="I346" s="701"/>
      <c r="J346" s="701"/>
      <c r="K346" s="716"/>
      <c r="L346" s="708"/>
      <c r="M346" s="79"/>
      <c r="N346" s="703" t="str">
        <f>IF(N344&lt;&gt;"",VLOOKUP(N344,Liste!$C$17:$I$24,7,FALSE),"")</f>
        <v>F.O.L.C.L.O.</v>
      </c>
      <c r="O346" s="704"/>
      <c r="P346" s="705"/>
      <c r="Q346" s="701"/>
      <c r="R346" s="701"/>
      <c r="S346" s="701"/>
      <c r="T346" s="701"/>
      <c r="U346" s="701"/>
      <c r="V346" s="716"/>
      <c r="W346" s="708"/>
      <c r="Y346" s="736"/>
      <c r="Z346" s="703" t="str">
        <f>IF(Z344&lt;&gt;"",VLOOKUP(Z344,Liste!$C$30:$I$37,7,FALSE),"")</f>
        <v>MOULINS LES METZ HANDISPORT</v>
      </c>
      <c r="AA346" s="704"/>
      <c r="AB346" s="705"/>
      <c r="AC346" s="701"/>
      <c r="AD346" s="701"/>
      <c r="AE346" s="701"/>
      <c r="AF346" s="701"/>
      <c r="AG346" s="701"/>
      <c r="AH346" s="716"/>
      <c r="AI346" s="708"/>
      <c r="AJ346" s="79"/>
      <c r="AK346" s="703" t="str">
        <f>IF(AK344&lt;&gt;"",VLOOKUP(AK344,Liste!$C$30:$I$37,7,FALSE),"")</f>
        <v>CTT CHATEAU THIERRY</v>
      </c>
      <c r="AL346" s="704"/>
      <c r="AM346" s="705"/>
      <c r="AN346" s="701"/>
      <c r="AO346" s="701"/>
      <c r="AP346" s="701"/>
      <c r="AQ346" s="701"/>
      <c r="AR346" s="701"/>
      <c r="AS346" s="716"/>
      <c r="AT346" s="708"/>
    </row>
    <row r="347" spans="2:46" ht="18" customHeight="1" x14ac:dyDescent="0.25">
      <c r="B347" s="736"/>
      <c r="C347" s="102"/>
      <c r="E347" s="103"/>
      <c r="F347" s="104"/>
      <c r="G347" s="104"/>
      <c r="H347" s="104"/>
      <c r="I347" s="104"/>
      <c r="J347" s="104"/>
      <c r="K347" s="104"/>
      <c r="L347" s="104"/>
      <c r="M347" s="79"/>
      <c r="N347" s="102"/>
      <c r="P347" s="103"/>
      <c r="Q347" s="104"/>
      <c r="R347" s="104"/>
      <c r="S347" s="104"/>
      <c r="T347" s="104"/>
      <c r="U347" s="104"/>
      <c r="V347" s="104"/>
      <c r="W347" s="104"/>
      <c r="Y347" s="736"/>
      <c r="Z347" s="102"/>
      <c r="AB347" s="103"/>
      <c r="AC347" s="104"/>
      <c r="AD347" s="104"/>
      <c r="AE347" s="104"/>
      <c r="AF347" s="104"/>
      <c r="AG347" s="104"/>
      <c r="AH347" s="104"/>
      <c r="AI347" s="104"/>
      <c r="AJ347" s="79"/>
      <c r="AK347" s="102"/>
      <c r="AM347" s="103"/>
      <c r="AN347" s="104"/>
      <c r="AO347" s="104"/>
      <c r="AP347" s="104"/>
      <c r="AQ347" s="104"/>
      <c r="AR347" s="104"/>
      <c r="AS347" s="104"/>
      <c r="AT347" s="104"/>
    </row>
    <row r="348" spans="2:46" ht="18" customHeight="1" x14ac:dyDescent="0.25">
      <c r="B348" s="736"/>
      <c r="C348" s="79"/>
      <c r="D348" s="105" t="s">
        <v>124</v>
      </c>
      <c r="E348" s="85"/>
      <c r="F348" s="106"/>
      <c r="G348" s="106"/>
      <c r="H348" s="106"/>
      <c r="I348" s="106"/>
      <c r="J348" s="106"/>
      <c r="K348" s="106"/>
      <c r="L348" s="106"/>
      <c r="M348" s="79"/>
      <c r="N348" s="79"/>
      <c r="O348" s="105" t="s">
        <v>124</v>
      </c>
      <c r="P348" s="85"/>
      <c r="Q348" s="106"/>
      <c r="R348" s="106"/>
      <c r="S348" s="106"/>
      <c r="T348" s="106"/>
      <c r="U348" s="106"/>
      <c r="V348" s="106"/>
      <c r="W348" s="106"/>
      <c r="Y348" s="736"/>
      <c r="Z348" s="79"/>
      <c r="AA348" s="105" t="s">
        <v>124</v>
      </c>
      <c r="AB348" s="85"/>
      <c r="AC348" s="106"/>
      <c r="AD348" s="106"/>
      <c r="AE348" s="106"/>
      <c r="AF348" s="106"/>
      <c r="AG348" s="106"/>
      <c r="AH348" s="106"/>
      <c r="AI348" s="106"/>
      <c r="AJ348" s="79"/>
      <c r="AK348" s="79"/>
      <c r="AL348" s="105" t="s">
        <v>124</v>
      </c>
      <c r="AM348" s="85"/>
      <c r="AN348" s="106"/>
      <c r="AO348" s="106"/>
      <c r="AP348" s="106"/>
      <c r="AQ348" s="106"/>
      <c r="AR348" s="106"/>
      <c r="AS348" s="106"/>
      <c r="AT348" s="106"/>
    </row>
    <row r="349" spans="2:46" ht="18" customHeight="1" x14ac:dyDescent="0.25">
      <c r="B349" s="736"/>
      <c r="C349" s="100">
        <f>IF(D343&lt;&gt;"",'GROUPE A'!$K$18,"")</f>
        <v>3</v>
      </c>
      <c r="D349" s="85"/>
      <c r="E349" s="101"/>
      <c r="F349" s="700" t="s">
        <v>2</v>
      </c>
      <c r="G349" s="700"/>
      <c r="H349" s="700"/>
      <c r="I349" s="700"/>
      <c r="J349" s="700"/>
      <c r="K349" s="706"/>
      <c r="L349" s="706"/>
      <c r="M349" s="79"/>
      <c r="N349" s="100">
        <f>IF(O343&lt;&gt;"",'GROUPE A'!$K$19,"")</f>
        <v>4</v>
      </c>
      <c r="O349" s="85"/>
      <c r="P349" s="101"/>
      <c r="Q349" s="700" t="s">
        <v>2</v>
      </c>
      <c r="R349" s="700"/>
      <c r="S349" s="700"/>
      <c r="T349" s="700"/>
      <c r="U349" s="700"/>
      <c r="V349" s="706"/>
      <c r="W349" s="706"/>
      <c r="Y349" s="736"/>
      <c r="Z349" s="100">
        <f>IF(AA343&lt;&gt;"",'GROUPE B'!$K$18,"")</f>
        <v>11</v>
      </c>
      <c r="AA349" s="85"/>
      <c r="AB349" s="101"/>
      <c r="AC349" s="700" t="s">
        <v>2</v>
      </c>
      <c r="AD349" s="700"/>
      <c r="AE349" s="700"/>
      <c r="AF349" s="700"/>
      <c r="AG349" s="700"/>
      <c r="AH349" s="706"/>
      <c r="AI349" s="706"/>
      <c r="AJ349" s="79"/>
      <c r="AK349" s="100">
        <f>IF(AL343&lt;&gt;"",'GROUPE B'!$K$19,"")</f>
        <v>13</v>
      </c>
      <c r="AL349" s="85"/>
      <c r="AM349" s="101"/>
      <c r="AN349" s="700" t="s">
        <v>2</v>
      </c>
      <c r="AO349" s="700"/>
      <c r="AP349" s="700"/>
      <c r="AQ349" s="700"/>
      <c r="AR349" s="700"/>
      <c r="AS349" s="706"/>
      <c r="AT349" s="706"/>
    </row>
    <row r="350" spans="2:46" ht="30" customHeight="1" x14ac:dyDescent="0.25">
      <c r="B350" s="736"/>
      <c r="C350" s="711" t="str">
        <f>IF(C349&lt;&gt;"",VLOOKUP(C349,Liste!$C$17:$I$24,3,FALSE),"")</f>
        <v>PLET Victorien</v>
      </c>
      <c r="D350" s="712"/>
      <c r="E350" s="713"/>
      <c r="F350" s="702"/>
      <c r="G350" s="702"/>
      <c r="H350" s="702"/>
      <c r="I350" s="702"/>
      <c r="J350" s="702"/>
      <c r="K350" s="707"/>
      <c r="L350" s="707"/>
      <c r="M350" s="79"/>
      <c r="N350" s="711" t="str">
        <f>IF(N349&lt;&gt;"",VLOOKUP(N349,Liste!$C$17:$I$24,3,FALSE),"")</f>
        <v>DEFRENEIX Samuel</v>
      </c>
      <c r="O350" s="712"/>
      <c r="P350" s="713"/>
      <c r="Q350" s="702"/>
      <c r="R350" s="702"/>
      <c r="S350" s="702"/>
      <c r="T350" s="702"/>
      <c r="U350" s="702"/>
      <c r="V350" s="707"/>
      <c r="W350" s="707"/>
      <c r="Y350" s="736"/>
      <c r="Z350" s="711" t="str">
        <f>IF(Z349&lt;&gt;"",VLOOKUP(Z349,Liste!$C$30:$I$37,3,FALSE),"")</f>
        <v>ADJAL Yorick</v>
      </c>
      <c r="AA350" s="712"/>
      <c r="AB350" s="713"/>
      <c r="AC350" s="702"/>
      <c r="AD350" s="702"/>
      <c r="AE350" s="702"/>
      <c r="AF350" s="702"/>
      <c r="AG350" s="702"/>
      <c r="AH350" s="707"/>
      <c r="AI350" s="707"/>
      <c r="AJ350" s="79"/>
      <c r="AK350" s="711" t="str">
        <f>IF(AK349&lt;&gt;"",VLOOKUP(AK349,Liste!$C$30:$I$37,3,FALSE),"")</f>
        <v>KERGOSIEN Arnaud</v>
      </c>
      <c r="AL350" s="712"/>
      <c r="AM350" s="713"/>
      <c r="AN350" s="702"/>
      <c r="AO350" s="702"/>
      <c r="AP350" s="702"/>
      <c r="AQ350" s="702"/>
      <c r="AR350" s="702"/>
      <c r="AS350" s="707"/>
      <c r="AT350" s="707"/>
    </row>
    <row r="351" spans="2:46" ht="18" customHeight="1" x14ac:dyDescent="0.25">
      <c r="B351" s="736"/>
      <c r="C351" s="703" t="str">
        <f>IF(C349&lt;&gt;"",VLOOKUP(C349,Liste!$C$17:$I$24,7,FALSE),"")</f>
        <v>US SAINT BERTHEVIN/SAINT LOUP</v>
      </c>
      <c r="D351" s="704"/>
      <c r="E351" s="705"/>
      <c r="F351" s="701"/>
      <c r="G351" s="701"/>
      <c r="H351" s="701"/>
      <c r="I351" s="701"/>
      <c r="J351" s="701"/>
      <c r="K351" s="708"/>
      <c r="L351" s="708"/>
      <c r="M351" s="79"/>
      <c r="N351" s="703" t="str">
        <f>IF(N349&lt;&gt;"",VLOOKUP(N349,Liste!$C$17:$I$24,7,FALSE),"")</f>
        <v>CTT DEOLS</v>
      </c>
      <c r="O351" s="704"/>
      <c r="P351" s="705"/>
      <c r="Q351" s="701"/>
      <c r="R351" s="701"/>
      <c r="S351" s="701"/>
      <c r="T351" s="701"/>
      <c r="U351" s="701"/>
      <c r="V351" s="708"/>
      <c r="W351" s="708"/>
      <c r="Y351" s="736"/>
      <c r="Z351" s="703" t="str">
        <f>IF(Z349&lt;&gt;"",VLOOKUP(Z349,Liste!$C$30:$I$37,7,FALSE),"")</f>
        <v>A. VOISINS TT</v>
      </c>
      <c r="AA351" s="704"/>
      <c r="AB351" s="705"/>
      <c r="AC351" s="701"/>
      <c r="AD351" s="701"/>
      <c r="AE351" s="701"/>
      <c r="AF351" s="701"/>
      <c r="AG351" s="701"/>
      <c r="AH351" s="708"/>
      <c r="AI351" s="708"/>
      <c r="AJ351" s="79"/>
      <c r="AK351" s="703" t="str">
        <f>IF(AK349&lt;&gt;"",VLOOKUP(AK349,Liste!$C$30:$I$37,7,FALSE),"")</f>
        <v>F.O.L.C.L.O.</v>
      </c>
      <c r="AL351" s="704"/>
      <c r="AM351" s="705"/>
      <c r="AN351" s="701"/>
      <c r="AO351" s="701"/>
      <c r="AP351" s="701"/>
      <c r="AQ351" s="701"/>
      <c r="AR351" s="701"/>
      <c r="AS351" s="708"/>
      <c r="AT351" s="708"/>
    </row>
    <row r="352" spans="2:46" ht="18" customHeight="1" x14ac:dyDescent="0.25">
      <c r="B352" s="736"/>
      <c r="C352" s="102"/>
      <c r="E352" s="103"/>
      <c r="F352" s="104"/>
      <c r="G352" s="104"/>
      <c r="H352" s="104"/>
      <c r="I352" s="104"/>
      <c r="J352" s="104"/>
      <c r="K352" s="104"/>
      <c r="L352" s="104"/>
      <c r="M352" s="79"/>
      <c r="N352" s="102"/>
      <c r="P352" s="103"/>
      <c r="Q352" s="104"/>
      <c r="R352" s="104"/>
      <c r="S352" s="104"/>
      <c r="T352" s="104"/>
      <c r="U352" s="104"/>
      <c r="V352" s="104"/>
      <c r="W352" s="104"/>
      <c r="Y352" s="736"/>
      <c r="Z352" s="102"/>
      <c r="AB352" s="103"/>
      <c r="AC352" s="104"/>
      <c r="AD352" s="104"/>
      <c r="AE352" s="104"/>
      <c r="AF352" s="104"/>
      <c r="AG352" s="104"/>
      <c r="AH352" s="104"/>
      <c r="AI352" s="104"/>
      <c r="AJ352" s="79"/>
      <c r="AK352" s="102"/>
      <c r="AM352" s="103"/>
      <c r="AN352" s="104"/>
      <c r="AO352" s="104"/>
      <c r="AP352" s="104"/>
      <c r="AQ352" s="104"/>
      <c r="AR352" s="104"/>
      <c r="AS352" s="104"/>
      <c r="AT352" s="104"/>
    </row>
    <row r="353" spans="2:46" ht="18" customHeight="1" x14ac:dyDescent="0.25">
      <c r="B353" s="736"/>
      <c r="C353" s="79"/>
      <c r="D353" s="85"/>
      <c r="E353" s="85"/>
      <c r="F353" s="106"/>
      <c r="G353" s="106"/>
      <c r="H353" s="106"/>
      <c r="I353" s="106"/>
      <c r="J353" s="106"/>
      <c r="K353" s="106"/>
      <c r="L353" s="106"/>
      <c r="M353" s="79"/>
      <c r="N353" s="79"/>
      <c r="O353" s="85"/>
      <c r="P353" s="85"/>
      <c r="Q353" s="106"/>
      <c r="R353" s="106"/>
      <c r="S353" s="106"/>
      <c r="T353" s="106"/>
      <c r="U353" s="106"/>
      <c r="V353" s="106"/>
      <c r="W353" s="106"/>
      <c r="Y353" s="736"/>
      <c r="Z353" s="79"/>
      <c r="AA353" s="85"/>
      <c r="AB353" s="85"/>
      <c r="AC353" s="106"/>
      <c r="AD353" s="106"/>
      <c r="AE353" s="106"/>
      <c r="AF353" s="106"/>
      <c r="AG353" s="106"/>
      <c r="AH353" s="106"/>
      <c r="AI353" s="106"/>
      <c r="AJ353" s="79"/>
      <c r="AK353" s="79"/>
      <c r="AL353" s="85"/>
      <c r="AM353" s="85"/>
      <c r="AN353" s="106"/>
      <c r="AO353" s="106"/>
      <c r="AP353" s="106"/>
      <c r="AQ353" s="106"/>
      <c r="AR353" s="106"/>
      <c r="AS353" s="106"/>
      <c r="AT353" s="106"/>
    </row>
    <row r="354" spans="2:46" ht="18" customHeight="1" x14ac:dyDescent="0.25">
      <c r="B354" s="736"/>
      <c r="C354" s="79"/>
      <c r="D354" s="85"/>
      <c r="E354" s="85"/>
      <c r="F354" s="85"/>
      <c r="G354" s="85"/>
      <c r="H354" s="85"/>
      <c r="I354" s="85"/>
      <c r="J354" s="85"/>
      <c r="K354" s="85"/>
      <c r="L354" s="86"/>
      <c r="M354" s="79"/>
      <c r="N354" s="79"/>
      <c r="O354" s="85"/>
      <c r="P354" s="85"/>
      <c r="Q354" s="85"/>
      <c r="R354" s="85"/>
      <c r="S354" s="85"/>
      <c r="T354" s="85"/>
      <c r="U354" s="85"/>
      <c r="V354" s="85"/>
      <c r="W354" s="86"/>
      <c r="Y354" s="736"/>
      <c r="Z354" s="79"/>
      <c r="AA354" s="85"/>
      <c r="AB354" s="85"/>
      <c r="AC354" s="85"/>
      <c r="AD354" s="85"/>
      <c r="AE354" s="85"/>
      <c r="AF354" s="85"/>
      <c r="AG354" s="85"/>
      <c r="AH354" s="85"/>
      <c r="AI354" s="86"/>
      <c r="AJ354" s="79"/>
      <c r="AK354" s="79"/>
      <c r="AL354" s="85"/>
      <c r="AM354" s="85"/>
      <c r="AN354" s="85"/>
      <c r="AO354" s="85"/>
      <c r="AP354" s="85"/>
      <c r="AQ354" s="85"/>
      <c r="AR354" s="85"/>
      <c r="AS354" s="85"/>
      <c r="AT354" s="86"/>
    </row>
    <row r="355" spans="2:46" ht="18" customHeight="1" x14ac:dyDescent="0.25">
      <c r="B355" s="736"/>
      <c r="C355" s="709" t="s">
        <v>151</v>
      </c>
      <c r="D355" s="710"/>
      <c r="E355" s="710"/>
      <c r="F355" s="107" t="s">
        <v>81</v>
      </c>
      <c r="G355" s="107" t="s">
        <v>152</v>
      </c>
      <c r="H355" s="107" t="s">
        <v>153</v>
      </c>
      <c r="I355" s="85"/>
      <c r="J355" s="85"/>
      <c r="K355" s="85"/>
      <c r="L355" s="86"/>
      <c r="M355" s="79"/>
      <c r="N355" s="709" t="s">
        <v>151</v>
      </c>
      <c r="O355" s="710"/>
      <c r="P355" s="710"/>
      <c r="Q355" s="107" t="s">
        <v>81</v>
      </c>
      <c r="R355" s="107" t="s">
        <v>152</v>
      </c>
      <c r="S355" s="107" t="s">
        <v>153</v>
      </c>
      <c r="T355" s="85"/>
      <c r="U355" s="85"/>
      <c r="V355" s="85"/>
      <c r="W355" s="86"/>
      <c r="Y355" s="736"/>
      <c r="Z355" s="709" t="s">
        <v>151</v>
      </c>
      <c r="AA355" s="710"/>
      <c r="AB355" s="710"/>
      <c r="AC355" s="107" t="s">
        <v>81</v>
      </c>
      <c r="AD355" s="107" t="s">
        <v>152</v>
      </c>
      <c r="AE355" s="107" t="s">
        <v>153</v>
      </c>
      <c r="AF355" s="85"/>
      <c r="AG355" s="85"/>
      <c r="AH355" s="85"/>
      <c r="AI355" s="86"/>
      <c r="AJ355" s="79"/>
      <c r="AK355" s="709" t="s">
        <v>151</v>
      </c>
      <c r="AL355" s="710"/>
      <c r="AM355" s="710"/>
      <c r="AN355" s="107" t="s">
        <v>81</v>
      </c>
      <c r="AO355" s="107" t="s">
        <v>152</v>
      </c>
      <c r="AP355" s="107" t="s">
        <v>153</v>
      </c>
      <c r="AQ355" s="85"/>
      <c r="AR355" s="85"/>
      <c r="AS355" s="85"/>
      <c r="AT355" s="86"/>
    </row>
    <row r="356" spans="2:46" ht="18" customHeight="1" x14ac:dyDescent="0.25">
      <c r="B356" s="736"/>
      <c r="C356" s="694" t="str">
        <f>C345</f>
        <v>RUTLER Sébastien</v>
      </c>
      <c r="D356" s="695"/>
      <c r="E356" s="696"/>
      <c r="F356" s="700"/>
      <c r="G356" s="700"/>
      <c r="H356" s="700"/>
      <c r="I356" s="85"/>
      <c r="J356" s="85"/>
      <c r="K356" s="85"/>
      <c r="L356" s="86"/>
      <c r="M356" s="79"/>
      <c r="N356" s="694" t="str">
        <f>N345</f>
        <v>LE MOAL Bruno</v>
      </c>
      <c r="O356" s="695"/>
      <c r="P356" s="696"/>
      <c r="Q356" s="700"/>
      <c r="R356" s="700"/>
      <c r="S356" s="700"/>
      <c r="T356" s="85"/>
      <c r="U356" s="85"/>
      <c r="V356" s="85"/>
      <c r="W356" s="86"/>
      <c r="Y356" s="736"/>
      <c r="Z356" s="694" t="str">
        <f>Z345</f>
        <v>PAPIRER Alan</v>
      </c>
      <c r="AA356" s="695"/>
      <c r="AB356" s="696"/>
      <c r="AC356" s="700"/>
      <c r="AD356" s="700"/>
      <c r="AE356" s="700"/>
      <c r="AF356" s="85"/>
      <c r="AG356" s="85"/>
      <c r="AH356" s="85"/>
      <c r="AI356" s="86"/>
      <c r="AJ356" s="79"/>
      <c r="AK356" s="694" t="str">
        <f>AK345</f>
        <v>HENOUX Frédéric</v>
      </c>
      <c r="AL356" s="695"/>
      <c r="AM356" s="696"/>
      <c r="AN356" s="700"/>
      <c r="AO356" s="700"/>
      <c r="AP356" s="700"/>
      <c r="AQ356" s="85"/>
      <c r="AR356" s="85"/>
      <c r="AS356" s="85"/>
      <c r="AT356" s="86"/>
    </row>
    <row r="357" spans="2:46" ht="18" customHeight="1" x14ac:dyDescent="0.25">
      <c r="B357" s="736"/>
      <c r="C357" s="697"/>
      <c r="D357" s="698"/>
      <c r="E357" s="699"/>
      <c r="F357" s="701"/>
      <c r="G357" s="701"/>
      <c r="H357" s="701"/>
      <c r="I357" s="85"/>
      <c r="J357" s="85"/>
      <c r="K357" s="85"/>
      <c r="L357" s="86"/>
      <c r="M357" s="79"/>
      <c r="N357" s="697"/>
      <c r="O357" s="698"/>
      <c r="P357" s="699"/>
      <c r="Q357" s="701"/>
      <c r="R357" s="701"/>
      <c r="S357" s="701"/>
      <c r="T357" s="85"/>
      <c r="U357" s="85"/>
      <c r="V357" s="85"/>
      <c r="W357" s="86"/>
      <c r="Y357" s="736"/>
      <c r="Z357" s="697"/>
      <c r="AA357" s="698"/>
      <c r="AB357" s="699"/>
      <c r="AC357" s="701"/>
      <c r="AD357" s="701"/>
      <c r="AE357" s="701"/>
      <c r="AF357" s="85"/>
      <c r="AG357" s="85"/>
      <c r="AH357" s="85"/>
      <c r="AI357" s="86"/>
      <c r="AJ357" s="79"/>
      <c r="AK357" s="697"/>
      <c r="AL357" s="698"/>
      <c r="AM357" s="699"/>
      <c r="AN357" s="701"/>
      <c r="AO357" s="701"/>
      <c r="AP357" s="701"/>
      <c r="AQ357" s="85"/>
      <c r="AR357" s="85"/>
      <c r="AS357" s="85"/>
      <c r="AT357" s="86"/>
    </row>
    <row r="358" spans="2:46" ht="18" customHeight="1" x14ac:dyDescent="0.25">
      <c r="B358" s="736"/>
      <c r="C358" s="694" t="str">
        <f>C350</f>
        <v>PLET Victorien</v>
      </c>
      <c r="D358" s="695"/>
      <c r="E358" s="696"/>
      <c r="F358" s="700"/>
      <c r="G358" s="700"/>
      <c r="H358" s="700"/>
      <c r="I358" s="85"/>
      <c r="J358" s="85"/>
      <c r="K358" s="85"/>
      <c r="L358" s="86"/>
      <c r="M358" s="79"/>
      <c r="N358" s="694" t="str">
        <f>N350</f>
        <v>DEFRENEIX Samuel</v>
      </c>
      <c r="O358" s="695"/>
      <c r="P358" s="696"/>
      <c r="Q358" s="700"/>
      <c r="R358" s="700"/>
      <c r="S358" s="700"/>
      <c r="T358" s="85"/>
      <c r="U358" s="85"/>
      <c r="V358" s="85"/>
      <c r="W358" s="86"/>
      <c r="Y358" s="736"/>
      <c r="Z358" s="694" t="str">
        <f>Z350</f>
        <v>ADJAL Yorick</v>
      </c>
      <c r="AA358" s="695"/>
      <c r="AB358" s="696"/>
      <c r="AC358" s="700"/>
      <c r="AD358" s="700"/>
      <c r="AE358" s="700"/>
      <c r="AF358" s="85"/>
      <c r="AG358" s="85"/>
      <c r="AH358" s="85"/>
      <c r="AI358" s="86"/>
      <c r="AJ358" s="79"/>
      <c r="AK358" s="694" t="str">
        <f>AK350</f>
        <v>KERGOSIEN Arnaud</v>
      </c>
      <c r="AL358" s="695"/>
      <c r="AM358" s="696"/>
      <c r="AN358" s="700"/>
      <c r="AO358" s="700"/>
      <c r="AP358" s="700"/>
      <c r="AQ358" s="85"/>
      <c r="AR358" s="85"/>
      <c r="AS358" s="85"/>
      <c r="AT358" s="86"/>
    </row>
    <row r="359" spans="2:46" ht="18" customHeight="1" x14ac:dyDescent="0.25">
      <c r="B359" s="736"/>
      <c r="C359" s="697"/>
      <c r="D359" s="698"/>
      <c r="E359" s="699"/>
      <c r="F359" s="701"/>
      <c r="G359" s="701"/>
      <c r="H359" s="701"/>
      <c r="I359" s="85"/>
      <c r="J359" s="85"/>
      <c r="K359" s="85"/>
      <c r="L359" s="86"/>
      <c r="M359" s="79"/>
      <c r="N359" s="697"/>
      <c r="O359" s="698"/>
      <c r="P359" s="699"/>
      <c r="Q359" s="701"/>
      <c r="R359" s="701"/>
      <c r="S359" s="701"/>
      <c r="T359" s="85"/>
      <c r="U359" s="85"/>
      <c r="V359" s="85"/>
      <c r="W359" s="86"/>
      <c r="Y359" s="736"/>
      <c r="Z359" s="697"/>
      <c r="AA359" s="698"/>
      <c r="AB359" s="699"/>
      <c r="AC359" s="701"/>
      <c r="AD359" s="701"/>
      <c r="AE359" s="701"/>
      <c r="AF359" s="85"/>
      <c r="AG359" s="85"/>
      <c r="AH359" s="85"/>
      <c r="AI359" s="86"/>
      <c r="AJ359" s="79"/>
      <c r="AK359" s="697"/>
      <c r="AL359" s="698"/>
      <c r="AM359" s="699"/>
      <c r="AN359" s="701"/>
      <c r="AO359" s="701"/>
      <c r="AP359" s="701"/>
      <c r="AQ359" s="85"/>
      <c r="AR359" s="85"/>
      <c r="AS359" s="85"/>
      <c r="AT359" s="86"/>
    </row>
    <row r="360" spans="2:46" ht="18" customHeight="1" x14ac:dyDescent="0.25">
      <c r="B360" s="736"/>
      <c r="C360" s="108" t="s">
        <v>154</v>
      </c>
      <c r="D360" s="85"/>
      <c r="E360" s="85"/>
      <c r="F360" s="85"/>
      <c r="G360" s="85"/>
      <c r="H360" s="85"/>
      <c r="I360" s="85"/>
      <c r="J360" s="85"/>
      <c r="K360" s="85"/>
      <c r="L360" s="86"/>
      <c r="M360" s="79"/>
      <c r="N360" s="108" t="s">
        <v>154</v>
      </c>
      <c r="O360" s="85"/>
      <c r="P360" s="85"/>
      <c r="Q360" s="85"/>
      <c r="R360" s="85"/>
      <c r="S360" s="85"/>
      <c r="T360" s="85"/>
      <c r="U360" s="85"/>
      <c r="V360" s="85"/>
      <c r="W360" s="86"/>
      <c r="Y360" s="736"/>
      <c r="Z360" s="108" t="s">
        <v>154</v>
      </c>
      <c r="AA360" s="85"/>
      <c r="AB360" s="85"/>
      <c r="AC360" s="85"/>
      <c r="AD360" s="85"/>
      <c r="AE360" s="85"/>
      <c r="AF360" s="85"/>
      <c r="AG360" s="85"/>
      <c r="AH360" s="85"/>
      <c r="AI360" s="86"/>
      <c r="AJ360" s="79"/>
      <c r="AK360" s="108" t="s">
        <v>154</v>
      </c>
      <c r="AL360" s="85"/>
      <c r="AM360" s="85"/>
      <c r="AN360" s="85"/>
      <c r="AO360" s="85"/>
      <c r="AP360" s="85"/>
      <c r="AQ360" s="85"/>
      <c r="AR360" s="85"/>
      <c r="AS360" s="85"/>
      <c r="AT360" s="86"/>
    </row>
    <row r="361" spans="2:46" ht="18" customHeight="1" x14ac:dyDescent="0.25">
      <c r="B361" s="736"/>
      <c r="C361" s="79"/>
      <c r="D361" s="85"/>
      <c r="E361" s="85"/>
      <c r="F361" s="85"/>
      <c r="G361" s="85"/>
      <c r="H361" s="85"/>
      <c r="I361" s="85"/>
      <c r="J361" s="85"/>
      <c r="K361" s="85"/>
      <c r="L361" s="86"/>
      <c r="M361" s="79"/>
      <c r="N361" s="79"/>
      <c r="O361" s="85"/>
      <c r="P361" s="85"/>
      <c r="Q361" s="85"/>
      <c r="R361" s="85"/>
      <c r="S361" s="85"/>
      <c r="T361" s="85"/>
      <c r="U361" s="85"/>
      <c r="V361" s="85"/>
      <c r="W361" s="86"/>
      <c r="Y361" s="736"/>
      <c r="Z361" s="79"/>
      <c r="AA361" s="85"/>
      <c r="AB361" s="85"/>
      <c r="AC361" s="85"/>
      <c r="AD361" s="85"/>
      <c r="AE361" s="85"/>
      <c r="AF361" s="85"/>
      <c r="AG361" s="85"/>
      <c r="AH361" s="85"/>
      <c r="AI361" s="86"/>
      <c r="AJ361" s="79"/>
      <c r="AK361" s="79"/>
      <c r="AL361" s="85"/>
      <c r="AM361" s="85"/>
      <c r="AN361" s="85"/>
      <c r="AO361" s="85"/>
      <c r="AP361" s="85"/>
      <c r="AQ361" s="85"/>
      <c r="AR361" s="85"/>
      <c r="AS361" s="85"/>
      <c r="AT361" s="86"/>
    </row>
    <row r="362" spans="2:46" ht="18" customHeight="1" x14ac:dyDescent="0.25">
      <c r="B362" s="736"/>
      <c r="C362" s="109" t="s">
        <v>155</v>
      </c>
      <c r="D362" s="110"/>
      <c r="E362" s="110"/>
      <c r="F362" s="110"/>
      <c r="G362" s="110"/>
      <c r="H362" s="110"/>
      <c r="I362" s="110"/>
      <c r="J362" s="110"/>
      <c r="K362" s="110"/>
      <c r="L362" s="111"/>
      <c r="M362" s="79"/>
      <c r="N362" s="109" t="s">
        <v>155</v>
      </c>
      <c r="O362" s="110"/>
      <c r="P362" s="110"/>
      <c r="Q362" s="110"/>
      <c r="R362" s="110"/>
      <c r="S362" s="110"/>
      <c r="T362" s="110"/>
      <c r="U362" s="110"/>
      <c r="V362" s="110"/>
      <c r="W362" s="111"/>
      <c r="Y362" s="736"/>
      <c r="Z362" s="109" t="s">
        <v>155</v>
      </c>
      <c r="AA362" s="110"/>
      <c r="AB362" s="110"/>
      <c r="AC362" s="110"/>
      <c r="AD362" s="110"/>
      <c r="AE362" s="110"/>
      <c r="AF362" s="110"/>
      <c r="AG362" s="110"/>
      <c r="AH362" s="110"/>
      <c r="AI362" s="111"/>
      <c r="AJ362" s="79"/>
      <c r="AK362" s="109" t="s">
        <v>155</v>
      </c>
      <c r="AL362" s="110"/>
      <c r="AM362" s="110"/>
      <c r="AN362" s="110"/>
      <c r="AO362" s="110"/>
      <c r="AP362" s="110"/>
      <c r="AQ362" s="110"/>
      <c r="AR362" s="110"/>
      <c r="AS362" s="110"/>
      <c r="AT362" s="111"/>
    </row>
    <row r="363" spans="2:46" x14ac:dyDescent="0.25">
      <c r="B363" s="736"/>
      <c r="Y363" s="736"/>
    </row>
    <row r="364" spans="2:46" x14ac:dyDescent="0.25">
      <c r="B364" s="736"/>
      <c r="Y364" s="736"/>
    </row>
    <row r="365" spans="2:46" s="44" customFormat="1" ht="18" customHeight="1" x14ac:dyDescent="0.25">
      <c r="B365" s="736"/>
      <c r="C365" s="726" t="str">
        <f>IF(Prépa!$O$10&lt;&gt;0,Prépa!$O$10,"")</f>
        <v>Critérium Fédéral</v>
      </c>
      <c r="D365" s="727"/>
      <c r="E365" s="727"/>
      <c r="F365" s="727"/>
      <c r="G365" s="727"/>
      <c r="H365" s="727"/>
      <c r="I365" s="727"/>
      <c r="J365" s="727"/>
      <c r="K365" s="727"/>
      <c r="L365" s="728"/>
      <c r="M365" s="79"/>
      <c r="N365" s="726" t="str">
        <f>IF(Prépa!$O$10&lt;&gt;0,Prépa!$O$10,"")</f>
        <v>Critérium Fédéral</v>
      </c>
      <c r="O365" s="727"/>
      <c r="P365" s="727"/>
      <c r="Q365" s="727"/>
      <c r="R365" s="727"/>
      <c r="S365" s="727"/>
      <c r="T365" s="727"/>
      <c r="U365" s="727"/>
      <c r="V365" s="727"/>
      <c r="W365" s="728"/>
      <c r="Y365" s="736"/>
      <c r="Z365" s="726" t="str">
        <f>IF(Prépa!$O$10&lt;&gt;0,Prépa!$O$10,"")</f>
        <v>Critérium Fédéral</v>
      </c>
      <c r="AA365" s="727"/>
      <c r="AB365" s="727"/>
      <c r="AC365" s="727"/>
      <c r="AD365" s="727"/>
      <c r="AE365" s="727"/>
      <c r="AF365" s="727"/>
      <c r="AG365" s="727"/>
      <c r="AH365" s="727"/>
      <c r="AI365" s="728"/>
      <c r="AJ365" s="79"/>
      <c r="AK365" s="726" t="str">
        <f>IF(Prépa!$O$10&lt;&gt;0,Prépa!$O$10,"")</f>
        <v>Critérium Fédéral</v>
      </c>
      <c r="AL365" s="727"/>
      <c r="AM365" s="727"/>
      <c r="AN365" s="727"/>
      <c r="AO365" s="727"/>
      <c r="AP365" s="727"/>
      <c r="AQ365" s="727"/>
      <c r="AR365" s="727"/>
      <c r="AS365" s="727"/>
      <c r="AT365" s="728"/>
    </row>
    <row r="366" spans="2:46" s="44" customFormat="1" ht="18" customHeight="1" x14ac:dyDescent="0.25">
      <c r="B366" s="736"/>
      <c r="C366" s="729" t="str">
        <f>IF(Prépa!$D$14&lt;&gt;0,Prépa!$D$14,"")&amp;IF(Prépa!$K$110&lt;&gt;0," - "&amp;Prépa!$K$110,"")</f>
        <v>TOURS - 10 Fevrier 2018</v>
      </c>
      <c r="D366" s="730"/>
      <c r="E366" s="730"/>
      <c r="F366" s="730"/>
      <c r="G366" s="730"/>
      <c r="H366" s="730"/>
      <c r="I366" s="730"/>
      <c r="J366" s="730"/>
      <c r="K366" s="730"/>
      <c r="L366" s="731"/>
      <c r="M366" s="79"/>
      <c r="N366" s="729" t="str">
        <f>IF(Prépa!$D$14&lt;&gt;0,Prépa!$D$14,"")&amp;IF(Prépa!$K$110&lt;&gt;0," - "&amp;Prépa!$K$110,"")</f>
        <v>TOURS - 10 Fevrier 2018</v>
      </c>
      <c r="O366" s="730"/>
      <c r="P366" s="730"/>
      <c r="Q366" s="730"/>
      <c r="R366" s="730"/>
      <c r="S366" s="730"/>
      <c r="T366" s="730"/>
      <c r="U366" s="730"/>
      <c r="V366" s="730"/>
      <c r="W366" s="731"/>
      <c r="Y366" s="736"/>
      <c r="Z366" s="729" t="str">
        <f>IF(Prépa!$D$14&lt;&gt;0,Prépa!$D$14,"")&amp;IF(Prépa!$K$110&lt;&gt;0," - "&amp;Prépa!$K$110,"")</f>
        <v>TOURS - 10 Fevrier 2018</v>
      </c>
      <c r="AA366" s="730"/>
      <c r="AB366" s="730"/>
      <c r="AC366" s="730"/>
      <c r="AD366" s="730"/>
      <c r="AE366" s="730"/>
      <c r="AF366" s="730"/>
      <c r="AG366" s="730"/>
      <c r="AH366" s="730"/>
      <c r="AI366" s="731"/>
      <c r="AJ366" s="79"/>
      <c r="AK366" s="729" t="str">
        <f>IF(Prépa!$D$14&lt;&gt;0,Prépa!$D$14,"")&amp;IF(Prépa!$K$110&lt;&gt;0," - "&amp;Prépa!$K$110,"")</f>
        <v>TOURS - 10 Fevrier 2018</v>
      </c>
      <c r="AL366" s="730"/>
      <c r="AM366" s="730"/>
      <c r="AN366" s="730"/>
      <c r="AO366" s="730"/>
      <c r="AP366" s="730"/>
      <c r="AQ366" s="730"/>
      <c r="AR366" s="730"/>
      <c r="AS366" s="730"/>
      <c r="AT366" s="731"/>
    </row>
    <row r="367" spans="2:46" s="44" customFormat="1" ht="18" customHeight="1" x14ac:dyDescent="0.25">
      <c r="B367" s="736"/>
      <c r="C367" s="80"/>
      <c r="D367" s="81"/>
      <c r="E367" s="81"/>
      <c r="F367" s="81"/>
      <c r="G367" s="81"/>
      <c r="H367" s="81"/>
      <c r="I367" s="81"/>
      <c r="J367" s="81"/>
      <c r="K367" s="81"/>
      <c r="L367" s="82"/>
      <c r="M367" s="79"/>
      <c r="N367" s="80"/>
      <c r="O367" s="81"/>
      <c r="P367" s="81"/>
      <c r="Q367" s="81"/>
      <c r="R367" s="81"/>
      <c r="S367" s="81"/>
      <c r="T367" s="81"/>
      <c r="U367" s="81"/>
      <c r="V367" s="81"/>
      <c r="W367" s="82"/>
      <c r="Y367" s="736"/>
      <c r="Z367" s="80"/>
      <c r="AA367" s="81"/>
      <c r="AB367" s="81"/>
      <c r="AC367" s="81"/>
      <c r="AD367" s="81"/>
      <c r="AE367" s="81"/>
      <c r="AF367" s="81"/>
      <c r="AG367" s="81"/>
      <c r="AH367" s="81"/>
      <c r="AI367" s="82"/>
      <c r="AJ367" s="79"/>
      <c r="AK367" s="80"/>
      <c r="AL367" s="81"/>
      <c r="AM367" s="81"/>
      <c r="AN367" s="81"/>
      <c r="AO367" s="81"/>
      <c r="AP367" s="81"/>
      <c r="AQ367" s="81"/>
      <c r="AR367" s="81"/>
      <c r="AS367" s="81"/>
      <c r="AT367" s="82"/>
    </row>
    <row r="368" spans="2:46" s="44" customFormat="1" ht="18" customHeight="1" x14ac:dyDescent="0.25">
      <c r="B368" s="736"/>
      <c r="C368" s="732" t="str">
        <f>IF(Prépa!$O$72&lt;&gt;"",Prépa!$O$72,"")&amp;IF(Prépa!$O$29&lt;&gt;""," - "&amp;Prépa!$O$29,"")</f>
        <v>OPEN Assis - Nat 2A Nord</v>
      </c>
      <c r="D368" s="733"/>
      <c r="E368" s="733"/>
      <c r="F368" s="733"/>
      <c r="G368" s="733"/>
      <c r="H368" s="733"/>
      <c r="I368" s="733"/>
      <c r="J368" s="733"/>
      <c r="K368" s="733"/>
      <c r="L368" s="734"/>
      <c r="M368" s="79"/>
      <c r="N368" s="732" t="str">
        <f>IF(Prépa!$O$72&lt;&gt;"",Prépa!$O$72,"")&amp;IF(Prépa!$O$29&lt;&gt;""," - "&amp;Prépa!$O$29,"")</f>
        <v>OPEN Assis - Nat 2A Nord</v>
      </c>
      <c r="O368" s="733"/>
      <c r="P368" s="733"/>
      <c r="Q368" s="733"/>
      <c r="R368" s="733"/>
      <c r="S368" s="733"/>
      <c r="T368" s="733"/>
      <c r="U368" s="733"/>
      <c r="V368" s="733"/>
      <c r="W368" s="734"/>
      <c r="Y368" s="736"/>
      <c r="Z368" s="732" t="str">
        <f>IF(Prépa!$O$72&lt;&gt;"",Prépa!$O$72,"")&amp;IF(Prépa!$O$32&lt;&gt;""," - "&amp;Prépa!$O$32,"")</f>
        <v>OPEN Assis - Nat 2B Nord</v>
      </c>
      <c r="AA368" s="733"/>
      <c r="AB368" s="733"/>
      <c r="AC368" s="733"/>
      <c r="AD368" s="733"/>
      <c r="AE368" s="733"/>
      <c r="AF368" s="733"/>
      <c r="AG368" s="733"/>
      <c r="AH368" s="733"/>
      <c r="AI368" s="734"/>
      <c r="AJ368" s="79"/>
      <c r="AK368" s="732" t="str">
        <f>IF(Prépa!$O$72&lt;&gt;"",Prépa!$O$72,"")&amp;IF(Prépa!$O$32&lt;&gt;""," - "&amp;Prépa!$O$32,"")</f>
        <v>OPEN Assis - Nat 2B Nord</v>
      </c>
      <c r="AL368" s="733"/>
      <c r="AM368" s="733"/>
      <c r="AN368" s="733"/>
      <c r="AO368" s="733"/>
      <c r="AP368" s="733"/>
      <c r="AQ368" s="733"/>
      <c r="AR368" s="733"/>
      <c r="AS368" s="733"/>
      <c r="AT368" s="734"/>
    </row>
    <row r="369" spans="2:46" s="44" customFormat="1" ht="18" customHeight="1" x14ac:dyDescent="0.25">
      <c r="B369" s="736"/>
      <c r="C369" s="83"/>
      <c r="D369" s="84"/>
      <c r="E369" s="84"/>
      <c r="F369" s="84"/>
      <c r="G369" s="85"/>
      <c r="H369" s="85"/>
      <c r="I369" s="85"/>
      <c r="J369" s="85"/>
      <c r="K369" s="85"/>
      <c r="L369" s="86"/>
      <c r="M369" s="79"/>
      <c r="N369" s="83"/>
      <c r="O369" s="84"/>
      <c r="P369" s="84"/>
      <c r="Q369" s="84"/>
      <c r="R369" s="85"/>
      <c r="S369" s="85"/>
      <c r="T369" s="85"/>
      <c r="U369" s="85"/>
      <c r="V369" s="85"/>
      <c r="W369" s="86"/>
      <c r="Y369" s="736"/>
      <c r="Z369" s="83"/>
      <c r="AA369" s="84"/>
      <c r="AB369" s="84"/>
      <c r="AC369" s="84"/>
      <c r="AD369" s="85"/>
      <c r="AE369" s="85"/>
      <c r="AF369" s="85"/>
      <c r="AG369" s="85"/>
      <c r="AH369" s="85"/>
      <c r="AI369" s="86"/>
      <c r="AJ369" s="79"/>
      <c r="AK369" s="83"/>
      <c r="AL369" s="84"/>
      <c r="AM369" s="84"/>
      <c r="AN369" s="84"/>
      <c r="AO369" s="85"/>
      <c r="AP369" s="85"/>
      <c r="AQ369" s="85"/>
      <c r="AR369" s="85"/>
      <c r="AS369" s="85"/>
      <c r="AT369" s="86"/>
    </row>
    <row r="370" spans="2:46" s="44" customFormat="1" ht="18" customHeight="1" x14ac:dyDescent="0.25">
      <c r="B370" s="736"/>
      <c r="C370" s="87"/>
      <c r="D370" s="88"/>
      <c r="E370" s="89" t="s">
        <v>145</v>
      </c>
      <c r="F370" s="735" t="str">
        <f>IF(Prépa!$W$43&lt;&gt;"",Prépa!$W$43,"")</f>
        <v>15h30</v>
      </c>
      <c r="G370" s="735"/>
      <c r="H370"/>
      <c r="I370" s="89" t="s">
        <v>146</v>
      </c>
      <c r="J370" s="90">
        <f>IF(Prépa!$X$43&lt;&gt;"",Prépa!$X$43,"")</f>
        <v>5</v>
      </c>
      <c r="K370" s="91"/>
      <c r="L370" s="86"/>
      <c r="M370" s="79"/>
      <c r="N370" s="87"/>
      <c r="O370" s="88"/>
      <c r="P370" s="89" t="s">
        <v>145</v>
      </c>
      <c r="Q370" s="735" t="str">
        <f>IF(Prépa!$W$44&lt;&gt;"",Prépa!$W$44,"")</f>
        <v>15h30</v>
      </c>
      <c r="R370" s="735"/>
      <c r="S370"/>
      <c r="T370" s="89" t="s">
        <v>146</v>
      </c>
      <c r="U370" s="90">
        <f>IF(Prépa!$X$44&lt;&gt;"",Prépa!$X$44,"")</f>
        <v>6</v>
      </c>
      <c r="V370" s="91"/>
      <c r="W370" s="86"/>
      <c r="Y370" s="736"/>
      <c r="Z370" s="87"/>
      <c r="AA370" s="88"/>
      <c r="AB370" s="89" t="s">
        <v>145</v>
      </c>
      <c r="AC370" s="735" t="str">
        <f>IF(Prépa!$AD$43&lt;&gt;"",Prépa!$AD$43,"")</f>
        <v>15h30</v>
      </c>
      <c r="AD370" s="735"/>
      <c r="AE370"/>
      <c r="AF370" s="89" t="s">
        <v>146</v>
      </c>
      <c r="AG370" s="90">
        <f>IF(Prépa!$AE$43&lt;&gt;"",Prépa!$AE$43,"")</f>
        <v>1</v>
      </c>
      <c r="AH370" s="91"/>
      <c r="AI370" s="86"/>
      <c r="AJ370" s="79"/>
      <c r="AK370" s="87"/>
      <c r="AL370" s="88"/>
      <c r="AM370" s="89" t="s">
        <v>145</v>
      </c>
      <c r="AN370" s="735" t="str">
        <f>IF(Prépa!$AD$44&lt;&gt;"",Prépa!$AD$44,"")</f>
        <v>15h30</v>
      </c>
      <c r="AO370" s="735"/>
      <c r="AP370"/>
      <c r="AQ370" s="89" t="s">
        <v>146</v>
      </c>
      <c r="AR370" s="90">
        <f>IF(Prépa!$AE$44&lt;&gt;"",Prépa!$AE$44,"")</f>
        <v>2</v>
      </c>
      <c r="AS370" s="91"/>
      <c r="AT370" s="86"/>
    </row>
    <row r="371" spans="2:46" s="44" customFormat="1" ht="18" customHeight="1" x14ac:dyDescent="0.25">
      <c r="B371" s="736"/>
      <c r="C371" s="92"/>
      <c r="D371" s="93"/>
      <c r="E371" s="93"/>
      <c r="F371" s="94"/>
      <c r="G371" s="94"/>
      <c r="H371" s="94"/>
      <c r="I371" s="94"/>
      <c r="J371" s="94"/>
      <c r="K371" s="85"/>
      <c r="L371" s="86"/>
      <c r="M371" s="79"/>
      <c r="N371" s="92"/>
      <c r="O371" s="93"/>
      <c r="P371" s="93"/>
      <c r="Q371" s="94"/>
      <c r="R371" s="94"/>
      <c r="S371" s="94"/>
      <c r="T371" s="94"/>
      <c r="U371" s="94"/>
      <c r="V371" s="85"/>
      <c r="W371" s="86"/>
      <c r="Y371" s="736"/>
      <c r="Z371" s="92"/>
      <c r="AA371" s="93"/>
      <c r="AB371" s="93"/>
      <c r="AC371" s="94"/>
      <c r="AD371" s="94"/>
      <c r="AE371" s="94"/>
      <c r="AF371" s="94"/>
      <c r="AG371" s="94"/>
      <c r="AH371" s="85"/>
      <c r="AI371" s="86"/>
      <c r="AJ371" s="79"/>
      <c r="AK371" s="92"/>
      <c r="AL371" s="93"/>
      <c r="AM371" s="93"/>
      <c r="AN371" s="94"/>
      <c r="AO371" s="94"/>
      <c r="AP371" s="94"/>
      <c r="AQ371" s="94"/>
      <c r="AR371" s="94"/>
      <c r="AS371" s="85"/>
      <c r="AT371" s="86"/>
    </row>
    <row r="372" spans="2:46" s="44" customFormat="1" ht="18" customHeight="1" x14ac:dyDescent="0.25">
      <c r="B372" s="736"/>
      <c r="C372" s="95" t="s">
        <v>147</v>
      </c>
      <c r="D372" s="93"/>
      <c r="E372"/>
      <c r="F372"/>
      <c r="G372" s="94"/>
      <c r="H372" s="94"/>
      <c r="I372" s="94"/>
      <c r="J372" s="94"/>
      <c r="K372" s="85"/>
      <c r="L372" s="86"/>
      <c r="M372" s="79"/>
      <c r="N372" s="95" t="s">
        <v>147</v>
      </c>
      <c r="O372" s="93"/>
      <c r="P372"/>
      <c r="Q372"/>
      <c r="R372" s="94"/>
      <c r="S372" s="94"/>
      <c r="T372" s="94"/>
      <c r="U372" s="94"/>
      <c r="V372" s="85"/>
      <c r="W372" s="86"/>
      <c r="Y372" s="736"/>
      <c r="Z372" s="95" t="s">
        <v>147</v>
      </c>
      <c r="AA372" s="93"/>
      <c r="AB372"/>
      <c r="AC372"/>
      <c r="AD372" s="94"/>
      <c r="AE372" s="94"/>
      <c r="AF372" s="94"/>
      <c r="AG372" s="94"/>
      <c r="AH372" s="85"/>
      <c r="AI372" s="86"/>
      <c r="AJ372" s="79"/>
      <c r="AK372" s="95" t="s">
        <v>147</v>
      </c>
      <c r="AL372" s="93"/>
      <c r="AM372"/>
      <c r="AN372"/>
      <c r="AO372" s="94"/>
      <c r="AP372" s="94"/>
      <c r="AQ372" s="94"/>
      <c r="AR372" s="94"/>
      <c r="AS372" s="85"/>
      <c r="AT372" s="86"/>
    </row>
    <row r="373" spans="2:46" s="44" customFormat="1" ht="18" customHeight="1" x14ac:dyDescent="0.25">
      <c r="B373" s="736"/>
      <c r="C373" s="92"/>
      <c r="D373" s="93"/>
      <c r="E373" s="93"/>
      <c r="F373" s="94"/>
      <c r="G373" s="717" t="s">
        <v>316</v>
      </c>
      <c r="H373" s="717"/>
      <c r="I373" s="717"/>
      <c r="J373" s="717"/>
      <c r="K373" s="717"/>
      <c r="L373" s="86"/>
      <c r="M373" s="79"/>
      <c r="N373" s="92"/>
      <c r="O373" s="93"/>
      <c r="P373" s="93"/>
      <c r="Q373" s="94"/>
      <c r="R373" s="717" t="s">
        <v>317</v>
      </c>
      <c r="S373" s="717"/>
      <c r="T373" s="717"/>
      <c r="U373" s="717"/>
      <c r="V373" s="717"/>
      <c r="W373" s="86"/>
      <c r="Y373" s="736"/>
      <c r="Z373" s="92"/>
      <c r="AA373" s="93"/>
      <c r="AB373" s="93"/>
      <c r="AC373" s="94"/>
      <c r="AD373" s="717" t="s">
        <v>316</v>
      </c>
      <c r="AE373" s="717"/>
      <c r="AF373" s="717"/>
      <c r="AG373" s="717"/>
      <c r="AH373" s="717"/>
      <c r="AI373" s="86"/>
      <c r="AJ373" s="79"/>
      <c r="AK373" s="92"/>
      <c r="AL373" s="93"/>
      <c r="AM373" s="93"/>
      <c r="AN373" s="94"/>
      <c r="AO373" s="717" t="s">
        <v>317</v>
      </c>
      <c r="AP373" s="717"/>
      <c r="AQ373" s="717"/>
      <c r="AR373" s="717"/>
      <c r="AS373" s="717"/>
      <c r="AT373" s="86"/>
    </row>
    <row r="374" spans="2:46" s="44" customFormat="1" ht="18" customHeight="1" x14ac:dyDescent="0.25">
      <c r="B374" s="736"/>
      <c r="C374" s="92"/>
      <c r="D374" s="458"/>
      <c r="E374" s="93"/>
      <c r="F374" s="718" t="s">
        <v>148</v>
      </c>
      <c r="G374" s="719"/>
      <c r="H374" s="719"/>
      <c r="I374" s="719"/>
      <c r="J374" s="719"/>
      <c r="K374" s="719"/>
      <c r="L374" s="720"/>
      <c r="M374" s="79"/>
      <c r="N374" s="92"/>
      <c r="O374" s="458"/>
      <c r="P374" s="93"/>
      <c r="Q374" s="718" t="s">
        <v>148</v>
      </c>
      <c r="R374" s="719"/>
      <c r="S374" s="719"/>
      <c r="T374" s="719"/>
      <c r="U374" s="719"/>
      <c r="V374" s="719"/>
      <c r="W374" s="720"/>
      <c r="Y374" s="736"/>
      <c r="Z374" s="92"/>
      <c r="AA374" s="458"/>
      <c r="AB374" s="93"/>
      <c r="AC374" s="718" t="s">
        <v>148</v>
      </c>
      <c r="AD374" s="719"/>
      <c r="AE374" s="719"/>
      <c r="AF374" s="719"/>
      <c r="AG374" s="719"/>
      <c r="AH374" s="719"/>
      <c r="AI374" s="720"/>
      <c r="AJ374" s="79"/>
      <c r="AK374" s="92"/>
      <c r="AL374" s="458"/>
      <c r="AM374" s="93"/>
      <c r="AN374" s="718" t="s">
        <v>148</v>
      </c>
      <c r="AO374" s="719"/>
      <c r="AP374" s="719"/>
      <c r="AQ374" s="719"/>
      <c r="AR374" s="719"/>
      <c r="AS374" s="719"/>
      <c r="AT374" s="720"/>
    </row>
    <row r="375" spans="2:46" s="44" customFormat="1" ht="18" customHeight="1" x14ac:dyDescent="0.25">
      <c r="B375" s="736"/>
      <c r="C375" s="721" t="s">
        <v>149</v>
      </c>
      <c r="D375" s="722"/>
      <c r="E375" s="722"/>
      <c r="F375" s="98">
        <v>1</v>
      </c>
      <c r="G375" s="98">
        <v>2</v>
      </c>
      <c r="H375" s="98">
        <v>3</v>
      </c>
      <c r="I375" s="98">
        <v>4</v>
      </c>
      <c r="J375" s="98">
        <v>5</v>
      </c>
      <c r="K375" s="98">
        <v>6</v>
      </c>
      <c r="L375" s="98">
        <v>7</v>
      </c>
      <c r="M375" s="79"/>
      <c r="N375" s="721" t="s">
        <v>149</v>
      </c>
      <c r="O375" s="722"/>
      <c r="P375" s="722"/>
      <c r="Q375" s="98">
        <v>1</v>
      </c>
      <c r="R375" s="98">
        <v>2</v>
      </c>
      <c r="S375" s="98">
        <v>3</v>
      </c>
      <c r="T375" s="98">
        <v>4</v>
      </c>
      <c r="U375" s="98">
        <v>5</v>
      </c>
      <c r="V375" s="98">
        <v>6</v>
      </c>
      <c r="W375" s="98">
        <v>7</v>
      </c>
      <c r="Y375" s="736"/>
      <c r="Z375" s="721" t="s">
        <v>149</v>
      </c>
      <c r="AA375" s="722"/>
      <c r="AB375" s="722"/>
      <c r="AC375" s="98">
        <v>1</v>
      </c>
      <c r="AD375" s="98">
        <v>2</v>
      </c>
      <c r="AE375" s="98">
        <v>3</v>
      </c>
      <c r="AF375" s="98">
        <v>4</v>
      </c>
      <c r="AG375" s="98">
        <v>5</v>
      </c>
      <c r="AH375" s="98">
        <v>6</v>
      </c>
      <c r="AI375" s="98">
        <v>7</v>
      </c>
      <c r="AJ375" s="79"/>
      <c r="AK375" s="721" t="s">
        <v>149</v>
      </c>
      <c r="AL375" s="722"/>
      <c r="AM375" s="722"/>
      <c r="AN375" s="98">
        <v>1</v>
      </c>
      <c r="AO375" s="98">
        <v>2</v>
      </c>
      <c r="AP375" s="98">
        <v>3</v>
      </c>
      <c r="AQ375" s="98">
        <v>4</v>
      </c>
      <c r="AR375" s="98">
        <v>5</v>
      </c>
      <c r="AS375" s="98">
        <v>6</v>
      </c>
      <c r="AT375" s="98">
        <v>7</v>
      </c>
    </row>
    <row r="376" spans="2:46" s="44" customFormat="1" ht="18" customHeight="1" x14ac:dyDescent="0.25">
      <c r="B376" s="736"/>
      <c r="C376" s="96"/>
      <c r="D376" s="99" t="str">
        <f>IF(AND('GROUPE A'!$C$49&lt;&gt;"",'GROUPE A'!$E$49&lt;&gt;""),'GROUPE A'!$C$49&amp;" - "&amp;'GROUPE A'!$E$49,"")</f>
        <v>5 - 8</v>
      </c>
      <c r="E376" s="97"/>
      <c r="F376" s="723" t="s">
        <v>150</v>
      </c>
      <c r="G376" s="724"/>
      <c r="H376" s="724"/>
      <c r="I376" s="724"/>
      <c r="J376" s="724"/>
      <c r="K376" s="724"/>
      <c r="L376" s="725"/>
      <c r="M376" s="79"/>
      <c r="N376" s="96"/>
      <c r="O376" s="99" t="str">
        <f>IF(AND('GROUPE A'!$C$50&lt;&gt;"",'GROUPE A'!$E$50&lt;&gt;""),'GROUPE A'!$C$50&amp;" - "&amp;'GROUPE A'!$E$50,"")</f>
        <v>6 - 7</v>
      </c>
      <c r="P376" s="97"/>
      <c r="Q376" s="723" t="s">
        <v>150</v>
      </c>
      <c r="R376" s="724"/>
      <c r="S376" s="724"/>
      <c r="T376" s="724"/>
      <c r="U376" s="724"/>
      <c r="V376" s="724"/>
      <c r="W376" s="725"/>
      <c r="Y376" s="736"/>
      <c r="Z376" s="96"/>
      <c r="AA376" s="99" t="str">
        <f>IF(AND('GROUPE B'!$C$49&lt;&gt;"",'GROUPE B'!$E$49&lt;&gt;""),'GROUPE B'!$C$49&amp;" - "&amp;'GROUPE B'!$E$49,"")</f>
        <v>5 - 8</v>
      </c>
      <c r="AB376" s="97"/>
      <c r="AC376" s="723" t="s">
        <v>150</v>
      </c>
      <c r="AD376" s="724"/>
      <c r="AE376" s="724"/>
      <c r="AF376" s="724"/>
      <c r="AG376" s="724"/>
      <c r="AH376" s="724"/>
      <c r="AI376" s="725"/>
      <c r="AJ376" s="79"/>
      <c r="AK376" s="96"/>
      <c r="AL376" s="99" t="str">
        <f>IF(AND('GROUPE B'!$C$50&lt;&gt;"",'GROUPE B'!$E$50&lt;&gt;""),'GROUPE B'!$C$50&amp;" - "&amp;'GROUPE B'!$E$50,"")</f>
        <v>6 - 7</v>
      </c>
      <c r="AM376" s="97"/>
      <c r="AN376" s="723" t="s">
        <v>150</v>
      </c>
      <c r="AO376" s="724"/>
      <c r="AP376" s="724"/>
      <c r="AQ376" s="724"/>
      <c r="AR376" s="724"/>
      <c r="AS376" s="724"/>
      <c r="AT376" s="725"/>
    </row>
    <row r="377" spans="2:46" s="44" customFormat="1" ht="18" customHeight="1" x14ac:dyDescent="0.25">
      <c r="B377" s="736"/>
      <c r="C377" s="100">
        <f>IF(D376&lt;&gt;"",'GROUPE A'!$K$20,"")</f>
        <v>5</v>
      </c>
      <c r="D377" s="85"/>
      <c r="E377" s="101"/>
      <c r="F377" s="700"/>
      <c r="G377" s="700"/>
      <c r="H377" s="700"/>
      <c r="I377" s="700"/>
      <c r="J377" s="700"/>
      <c r="K377" s="714"/>
      <c r="L377" s="706"/>
      <c r="M377" s="79"/>
      <c r="N377" s="100">
        <f>IF(O376&lt;&gt;"",'GROUPE A'!$K$21,"")</f>
        <v>6</v>
      </c>
      <c r="O377" s="85"/>
      <c r="P377" s="101"/>
      <c r="Q377" s="700"/>
      <c r="R377" s="700"/>
      <c r="S377" s="700"/>
      <c r="T377" s="700"/>
      <c r="U377" s="700"/>
      <c r="V377" s="714"/>
      <c r="W377" s="706"/>
      <c r="Y377" s="736"/>
      <c r="Z377" s="100">
        <f>IF(AA376&lt;&gt;"",'GROUPE B'!$K$20,"")</f>
        <v>14</v>
      </c>
      <c r="AA377" s="85"/>
      <c r="AB377" s="101"/>
      <c r="AC377" s="700"/>
      <c r="AD377" s="700"/>
      <c r="AE377" s="700"/>
      <c r="AF377" s="700"/>
      <c r="AG377" s="700"/>
      <c r="AH377" s="714"/>
      <c r="AI377" s="706"/>
      <c r="AJ377" s="79"/>
      <c r="AK377" s="100">
        <f>IF(AL376&lt;&gt;"",'GROUPE B'!$K$21,"")</f>
        <v>12</v>
      </c>
      <c r="AL377" s="85"/>
      <c r="AM377" s="101"/>
      <c r="AN377" s="700"/>
      <c r="AO377" s="700"/>
      <c r="AP377" s="700"/>
      <c r="AQ377" s="700"/>
      <c r="AR377" s="700"/>
      <c r="AS377" s="714"/>
      <c r="AT377" s="706"/>
    </row>
    <row r="378" spans="2:46" s="44" customFormat="1" ht="30" customHeight="1" x14ac:dyDescent="0.25">
      <c r="B378" s="736"/>
      <c r="C378" s="711" t="str">
        <f>IF(C377&lt;&gt;"",VLOOKUP(C377,Liste!$C$17:$I$24,3,FALSE),"")</f>
        <v>MANIER William</v>
      </c>
      <c r="D378" s="712"/>
      <c r="E378" s="713"/>
      <c r="F378" s="702"/>
      <c r="G378" s="702"/>
      <c r="H378" s="702"/>
      <c r="I378" s="702"/>
      <c r="J378" s="702"/>
      <c r="K378" s="715"/>
      <c r="L378" s="707"/>
      <c r="M378" s="79"/>
      <c r="N378" s="711" t="str">
        <f>IF(N377&lt;&gt;"",VLOOKUP(N377,Liste!$C$17:$I$24,3,FALSE),"")</f>
        <v>PIERROT Tristan</v>
      </c>
      <c r="O378" s="712"/>
      <c r="P378" s="713"/>
      <c r="Q378" s="702"/>
      <c r="R378" s="702"/>
      <c r="S378" s="702"/>
      <c r="T378" s="702"/>
      <c r="U378" s="702"/>
      <c r="V378" s="715"/>
      <c r="W378" s="707"/>
      <c r="Y378" s="736"/>
      <c r="Z378" s="711" t="str">
        <f>IF(Z377&lt;&gt;"",VLOOKUP(Z377,Liste!$C$30:$I$37,3,FALSE),"")</f>
        <v>BELTRAND Arnaud</v>
      </c>
      <c r="AA378" s="712"/>
      <c r="AB378" s="713"/>
      <c r="AC378" s="702"/>
      <c r="AD378" s="702"/>
      <c r="AE378" s="702"/>
      <c r="AF378" s="702"/>
      <c r="AG378" s="702"/>
      <c r="AH378" s="715"/>
      <c r="AI378" s="707"/>
      <c r="AJ378" s="79"/>
      <c r="AK378" s="711" t="str">
        <f>IF(AK377&lt;&gt;"",VLOOKUP(AK377,Liste!$C$30:$I$37,3,FALSE),"")</f>
        <v>SIREAU GOSSIAUX Florence</v>
      </c>
      <c r="AL378" s="712"/>
      <c r="AM378" s="713"/>
      <c r="AN378" s="702"/>
      <c r="AO378" s="702"/>
      <c r="AP378" s="702"/>
      <c r="AQ378" s="702"/>
      <c r="AR378" s="702"/>
      <c r="AS378" s="715"/>
      <c r="AT378" s="707"/>
    </row>
    <row r="379" spans="2:46" s="44" customFormat="1" ht="18" customHeight="1" x14ac:dyDescent="0.25">
      <c r="B379" s="736"/>
      <c r="C379" s="703" t="str">
        <f>IF(C377&lt;&gt;"",VLOOKUP(C377,Liste!$C$17:$I$24,7,FALSE),"")</f>
        <v>CGL SUD OISE TT</v>
      </c>
      <c r="D379" s="704"/>
      <c r="E379" s="705"/>
      <c r="F379" s="701"/>
      <c r="G379" s="701"/>
      <c r="H379" s="701"/>
      <c r="I379" s="701"/>
      <c r="J379" s="701"/>
      <c r="K379" s="716"/>
      <c r="L379" s="708"/>
      <c r="M379" s="79"/>
      <c r="N379" s="703" t="str">
        <f>IF(N377&lt;&gt;"",VLOOKUP(N377,Liste!$C$17:$I$24,7,FALSE),"")</f>
        <v>TT JOUE LES TOURS</v>
      </c>
      <c r="O379" s="704"/>
      <c r="P379" s="705"/>
      <c r="Q379" s="701"/>
      <c r="R379" s="701"/>
      <c r="S379" s="701"/>
      <c r="T379" s="701"/>
      <c r="U379" s="701"/>
      <c r="V379" s="716"/>
      <c r="W379" s="708"/>
      <c r="Y379" s="736"/>
      <c r="Z379" s="703" t="str">
        <f>IF(Z377&lt;&gt;"",VLOOKUP(Z377,Liste!$C$30:$I$37,7,FALSE),"")</f>
        <v>TT JOUE LES TOURS</v>
      </c>
      <c r="AA379" s="704"/>
      <c r="AB379" s="705"/>
      <c r="AC379" s="701"/>
      <c r="AD379" s="701"/>
      <c r="AE379" s="701"/>
      <c r="AF379" s="701"/>
      <c r="AG379" s="701"/>
      <c r="AH379" s="716"/>
      <c r="AI379" s="708"/>
      <c r="AJ379" s="79"/>
      <c r="AK379" s="703" t="str">
        <f>IF(AK377&lt;&gt;"",VLOOKUP(AK377,Liste!$C$30:$I$37,7,FALSE),"")</f>
        <v>A. VOISINS TT</v>
      </c>
      <c r="AL379" s="704"/>
      <c r="AM379" s="705"/>
      <c r="AN379" s="701"/>
      <c r="AO379" s="701"/>
      <c r="AP379" s="701"/>
      <c r="AQ379" s="701"/>
      <c r="AR379" s="701"/>
      <c r="AS379" s="716"/>
      <c r="AT379" s="708"/>
    </row>
    <row r="380" spans="2:46" s="44" customFormat="1" ht="18" customHeight="1" x14ac:dyDescent="0.25">
      <c r="B380" s="736"/>
      <c r="C380" s="102"/>
      <c r="D380"/>
      <c r="E380" s="103"/>
      <c r="F380" s="104"/>
      <c r="G380" s="104"/>
      <c r="H380" s="104"/>
      <c r="I380" s="104"/>
      <c r="J380" s="104"/>
      <c r="K380" s="104"/>
      <c r="L380" s="104"/>
      <c r="M380" s="79"/>
      <c r="N380" s="102"/>
      <c r="O380"/>
      <c r="P380" s="103"/>
      <c r="Q380" s="104"/>
      <c r="R380" s="104"/>
      <c r="S380" s="104"/>
      <c r="T380" s="104"/>
      <c r="U380" s="104"/>
      <c r="V380" s="104"/>
      <c r="W380" s="104"/>
      <c r="Y380" s="736"/>
      <c r="Z380" s="102"/>
      <c r="AA380"/>
      <c r="AB380" s="103"/>
      <c r="AC380" s="104"/>
      <c r="AD380" s="104"/>
      <c r="AE380" s="104"/>
      <c r="AF380" s="104"/>
      <c r="AG380" s="104"/>
      <c r="AH380" s="104"/>
      <c r="AI380" s="104"/>
      <c r="AJ380" s="79"/>
      <c r="AK380" s="102"/>
      <c r="AL380"/>
      <c r="AM380" s="103"/>
      <c r="AN380" s="104"/>
      <c r="AO380" s="104"/>
      <c r="AP380" s="104"/>
      <c r="AQ380" s="104"/>
      <c r="AR380" s="104"/>
      <c r="AS380" s="104"/>
      <c r="AT380" s="104"/>
    </row>
    <row r="381" spans="2:46" s="44" customFormat="1" ht="18" customHeight="1" x14ac:dyDescent="0.25">
      <c r="B381" s="736"/>
      <c r="C381" s="79"/>
      <c r="D381" s="105" t="s">
        <v>124</v>
      </c>
      <c r="E381" s="85"/>
      <c r="F381" s="106"/>
      <c r="G381" s="106"/>
      <c r="H381" s="106"/>
      <c r="I381" s="106"/>
      <c r="J381" s="106"/>
      <c r="K381" s="106"/>
      <c r="L381" s="106"/>
      <c r="M381" s="79"/>
      <c r="N381" s="79"/>
      <c r="O381" s="105" t="s">
        <v>124</v>
      </c>
      <c r="P381" s="85"/>
      <c r="Q381" s="106"/>
      <c r="R381" s="106"/>
      <c r="S381" s="106"/>
      <c r="T381" s="106"/>
      <c r="U381" s="106"/>
      <c r="V381" s="106"/>
      <c r="W381" s="106"/>
      <c r="Y381" s="736"/>
      <c r="Z381" s="79"/>
      <c r="AA381" s="105" t="s">
        <v>124</v>
      </c>
      <c r="AB381" s="85"/>
      <c r="AC381" s="106"/>
      <c r="AD381" s="106"/>
      <c r="AE381" s="106"/>
      <c r="AF381" s="106"/>
      <c r="AG381" s="106"/>
      <c r="AH381" s="106"/>
      <c r="AI381" s="106"/>
      <c r="AJ381" s="79"/>
      <c r="AK381" s="79"/>
      <c r="AL381" s="105" t="s">
        <v>124</v>
      </c>
      <c r="AM381" s="85"/>
      <c r="AN381" s="106"/>
      <c r="AO381" s="106"/>
      <c r="AP381" s="106"/>
      <c r="AQ381" s="106"/>
      <c r="AR381" s="106"/>
      <c r="AS381" s="106"/>
      <c r="AT381" s="106"/>
    </row>
    <row r="382" spans="2:46" s="44" customFormat="1" ht="18" customHeight="1" x14ac:dyDescent="0.25">
      <c r="B382" s="736"/>
      <c r="C382" s="100">
        <f>IF(D376&lt;&gt;"",'GROUPE A'!$K$23,"")</f>
        <v>8</v>
      </c>
      <c r="D382" s="85"/>
      <c r="E382" s="101"/>
      <c r="F382" s="700" t="s">
        <v>2</v>
      </c>
      <c r="G382" s="700"/>
      <c r="H382" s="700"/>
      <c r="I382" s="700"/>
      <c r="J382" s="700"/>
      <c r="K382" s="706"/>
      <c r="L382" s="706"/>
      <c r="M382" s="79"/>
      <c r="N382" s="100">
        <f>IF(O376&lt;&gt;"",'GROUPE A'!$K$22,"")</f>
        <v>7</v>
      </c>
      <c r="O382" s="85"/>
      <c r="P382" s="101"/>
      <c r="Q382" s="700" t="s">
        <v>2</v>
      </c>
      <c r="R382" s="700"/>
      <c r="S382" s="700"/>
      <c r="T382" s="700"/>
      <c r="U382" s="700"/>
      <c r="V382" s="706"/>
      <c r="W382" s="706"/>
      <c r="Y382" s="736"/>
      <c r="Z382" s="100">
        <f>IF(AA376&lt;&gt;"",'GROUPE B'!$K$23,"")</f>
        <v>10</v>
      </c>
      <c r="AA382" s="85"/>
      <c r="AB382" s="101"/>
      <c r="AC382" s="700" t="s">
        <v>2</v>
      </c>
      <c r="AD382" s="700"/>
      <c r="AE382" s="700"/>
      <c r="AF382" s="700"/>
      <c r="AG382" s="700"/>
      <c r="AH382" s="706"/>
      <c r="AI382" s="706"/>
      <c r="AJ382" s="79"/>
      <c r="AK382" s="100">
        <f>IF(AL376&lt;&gt;"",'GROUPE B'!$K$22,"")</f>
        <v>15</v>
      </c>
      <c r="AL382" s="85"/>
      <c r="AM382" s="101"/>
      <c r="AN382" s="700" t="s">
        <v>2</v>
      </c>
      <c r="AO382" s="700"/>
      <c r="AP382" s="700"/>
      <c r="AQ382" s="700"/>
      <c r="AR382" s="700"/>
      <c r="AS382" s="706"/>
      <c r="AT382" s="706"/>
    </row>
    <row r="383" spans="2:46" s="44" customFormat="1" ht="30" customHeight="1" x14ac:dyDescent="0.25">
      <c r="B383" s="736"/>
      <c r="C383" s="711" t="str">
        <f>IF(C382&lt;&gt;"",VLOOKUP(C382,Liste!$C$17:$I$24,3,FALSE),"")</f>
        <v>GOLLNISCH Laurent</v>
      </c>
      <c r="D383" s="712"/>
      <c r="E383" s="713"/>
      <c r="F383" s="702"/>
      <c r="G383" s="702"/>
      <c r="H383" s="702"/>
      <c r="I383" s="702"/>
      <c r="J383" s="702"/>
      <c r="K383" s="707"/>
      <c r="L383" s="707"/>
      <c r="M383" s="79"/>
      <c r="N383" s="711" t="str">
        <f>IF(N382&lt;&gt;"",VLOOKUP(N382,Liste!$C$17:$I$24,3,FALSE),"")</f>
        <v>FILLOU Marie-Christine</v>
      </c>
      <c r="O383" s="712"/>
      <c r="P383" s="713"/>
      <c r="Q383" s="702"/>
      <c r="R383" s="702"/>
      <c r="S383" s="702"/>
      <c r="T383" s="702"/>
      <c r="U383" s="702"/>
      <c r="V383" s="707"/>
      <c r="W383" s="707"/>
      <c r="Y383" s="736"/>
      <c r="Z383" s="711" t="str">
        <f>IF(Z382&lt;&gt;"",VLOOKUP(Z382,Liste!$C$30:$I$37,3,FALSE),"")</f>
        <v>HASLE Stéphane</v>
      </c>
      <c r="AA383" s="712"/>
      <c r="AB383" s="713"/>
      <c r="AC383" s="702"/>
      <c r="AD383" s="702"/>
      <c r="AE383" s="702"/>
      <c r="AF383" s="702"/>
      <c r="AG383" s="702"/>
      <c r="AH383" s="707"/>
      <c r="AI383" s="707"/>
      <c r="AJ383" s="79"/>
      <c r="AK383" s="711" t="str">
        <f>IF(AK382&lt;&gt;"",VLOOKUP(AK382,Liste!$C$30:$I$37,3,FALSE),"")</f>
        <v>DUBOIS Gilles</v>
      </c>
      <c r="AL383" s="712"/>
      <c r="AM383" s="713"/>
      <c r="AN383" s="702"/>
      <c r="AO383" s="702"/>
      <c r="AP383" s="702"/>
      <c r="AQ383" s="702"/>
      <c r="AR383" s="702"/>
      <c r="AS383" s="707"/>
      <c r="AT383" s="707"/>
    </row>
    <row r="384" spans="2:46" s="44" customFormat="1" ht="18" customHeight="1" x14ac:dyDescent="0.25">
      <c r="B384" s="736"/>
      <c r="C384" s="703" t="str">
        <f>IF(C382&lt;&gt;"",VLOOKUP(C382,Liste!$C$17:$I$24,7,FALSE),"")</f>
        <v>MOULINS LES METZ HANDISPORT</v>
      </c>
      <c r="D384" s="704"/>
      <c r="E384" s="705"/>
      <c r="F384" s="701"/>
      <c r="G384" s="701"/>
      <c r="H384" s="701"/>
      <c r="I384" s="701"/>
      <c r="J384" s="701"/>
      <c r="K384" s="708"/>
      <c r="L384" s="708"/>
      <c r="M384" s="79"/>
      <c r="N384" s="703" t="str">
        <f>IF(N382&lt;&gt;"",VLOOKUP(N382,Liste!$C$17:$I$24,7,FALSE),"")</f>
        <v>SAINT-AVERTIN STT</v>
      </c>
      <c r="O384" s="704"/>
      <c r="P384" s="705"/>
      <c r="Q384" s="701"/>
      <c r="R384" s="701"/>
      <c r="S384" s="701"/>
      <c r="T384" s="701"/>
      <c r="U384" s="701"/>
      <c r="V384" s="708"/>
      <c r="W384" s="708"/>
      <c r="Y384" s="736"/>
      <c r="Z384" s="703" t="str">
        <f>IF(Z382&lt;&gt;"",VLOOKUP(Z382,Liste!$C$30:$I$37,7,FALSE),"")</f>
        <v>THORIGNE-FOUILLARD TT</v>
      </c>
      <c r="AA384" s="704"/>
      <c r="AB384" s="705"/>
      <c r="AC384" s="701"/>
      <c r="AD384" s="701"/>
      <c r="AE384" s="701"/>
      <c r="AF384" s="701"/>
      <c r="AG384" s="701"/>
      <c r="AH384" s="708"/>
      <c r="AI384" s="708"/>
      <c r="AJ384" s="79"/>
      <c r="AK384" s="703" t="str">
        <f>IF(AK382&lt;&gt;"",VLOOKUP(AK382,Liste!$C$30:$I$37,7,FALSE),"")</f>
        <v>LE MANS SARTHE TT</v>
      </c>
      <c r="AL384" s="704"/>
      <c r="AM384" s="705"/>
      <c r="AN384" s="701"/>
      <c r="AO384" s="701"/>
      <c r="AP384" s="701"/>
      <c r="AQ384" s="701"/>
      <c r="AR384" s="701"/>
      <c r="AS384" s="708"/>
      <c r="AT384" s="708"/>
    </row>
    <row r="385" spans="2:46" s="44" customFormat="1" ht="18" customHeight="1" x14ac:dyDescent="0.25">
      <c r="B385" s="736"/>
      <c r="C385" s="102"/>
      <c r="D385"/>
      <c r="E385" s="103"/>
      <c r="F385" s="104"/>
      <c r="G385" s="104"/>
      <c r="H385" s="104"/>
      <c r="I385" s="104"/>
      <c r="J385" s="104"/>
      <c r="K385" s="104"/>
      <c r="L385" s="104"/>
      <c r="M385" s="79"/>
      <c r="N385" s="102"/>
      <c r="O385"/>
      <c r="P385" s="103"/>
      <c r="Q385" s="104"/>
      <c r="R385" s="104"/>
      <c r="S385" s="104"/>
      <c r="T385" s="104"/>
      <c r="U385" s="104"/>
      <c r="V385" s="104"/>
      <c r="W385" s="104"/>
      <c r="Y385" s="736"/>
      <c r="Z385" s="102"/>
      <c r="AA385"/>
      <c r="AB385" s="103"/>
      <c r="AC385" s="104"/>
      <c r="AD385" s="104"/>
      <c r="AE385" s="104"/>
      <c r="AF385" s="104"/>
      <c r="AG385" s="104"/>
      <c r="AH385" s="104"/>
      <c r="AI385" s="104"/>
      <c r="AJ385" s="79"/>
      <c r="AK385" s="102"/>
      <c r="AL385"/>
      <c r="AM385" s="103"/>
      <c r="AN385" s="104"/>
      <c r="AO385" s="104"/>
      <c r="AP385" s="104"/>
      <c r="AQ385" s="104"/>
      <c r="AR385" s="104"/>
      <c r="AS385" s="104"/>
      <c r="AT385" s="104"/>
    </row>
    <row r="386" spans="2:46" s="44" customFormat="1" ht="18" customHeight="1" x14ac:dyDescent="0.25">
      <c r="B386" s="736"/>
      <c r="C386" s="79"/>
      <c r="D386" s="85"/>
      <c r="E386" s="85"/>
      <c r="F386" s="106"/>
      <c r="G386" s="106"/>
      <c r="H386" s="106"/>
      <c r="I386" s="106"/>
      <c r="J386" s="106"/>
      <c r="K386" s="106"/>
      <c r="L386" s="106"/>
      <c r="M386" s="79"/>
      <c r="N386" s="79"/>
      <c r="O386" s="85"/>
      <c r="P386" s="85"/>
      <c r="Q386" s="106"/>
      <c r="R386" s="106"/>
      <c r="S386" s="106"/>
      <c r="T386" s="106"/>
      <c r="U386" s="106"/>
      <c r="V386" s="106"/>
      <c r="W386" s="106"/>
      <c r="Y386" s="736"/>
      <c r="Z386" s="79"/>
      <c r="AA386" s="85"/>
      <c r="AB386" s="85"/>
      <c r="AC386" s="106"/>
      <c r="AD386" s="106"/>
      <c r="AE386" s="106"/>
      <c r="AF386" s="106"/>
      <c r="AG386" s="106"/>
      <c r="AH386" s="106"/>
      <c r="AI386" s="106"/>
      <c r="AJ386" s="79"/>
      <c r="AK386" s="79"/>
      <c r="AL386" s="85"/>
      <c r="AM386" s="85"/>
      <c r="AN386" s="106"/>
      <c r="AO386" s="106"/>
      <c r="AP386" s="106"/>
      <c r="AQ386" s="106"/>
      <c r="AR386" s="106"/>
      <c r="AS386" s="106"/>
      <c r="AT386" s="106"/>
    </row>
    <row r="387" spans="2:46" s="44" customFormat="1" ht="18" customHeight="1" x14ac:dyDescent="0.25">
      <c r="B387" s="736"/>
      <c r="C387" s="79"/>
      <c r="D387" s="85"/>
      <c r="E387" s="85"/>
      <c r="F387" s="85"/>
      <c r="G387" s="85"/>
      <c r="H387" s="85"/>
      <c r="I387" s="85"/>
      <c r="J387" s="85"/>
      <c r="K387" s="85"/>
      <c r="L387" s="86"/>
      <c r="M387" s="79"/>
      <c r="N387" s="79"/>
      <c r="O387" s="85"/>
      <c r="P387" s="85"/>
      <c r="Q387" s="85"/>
      <c r="R387" s="85"/>
      <c r="S387" s="85"/>
      <c r="T387" s="85"/>
      <c r="U387" s="85"/>
      <c r="V387" s="85"/>
      <c r="W387" s="86"/>
      <c r="Y387" s="736"/>
      <c r="Z387" s="79"/>
      <c r="AA387" s="85"/>
      <c r="AB387" s="85"/>
      <c r="AC387" s="85"/>
      <c r="AD387" s="85"/>
      <c r="AE387" s="85"/>
      <c r="AF387" s="85"/>
      <c r="AG387" s="85"/>
      <c r="AH387" s="85"/>
      <c r="AI387" s="86"/>
      <c r="AJ387" s="79"/>
      <c r="AK387" s="79"/>
      <c r="AL387" s="85"/>
      <c r="AM387" s="85"/>
      <c r="AN387" s="85"/>
      <c r="AO387" s="85"/>
      <c r="AP387" s="85"/>
      <c r="AQ387" s="85"/>
      <c r="AR387" s="85"/>
      <c r="AS387" s="85"/>
      <c r="AT387" s="86"/>
    </row>
    <row r="388" spans="2:46" s="44" customFormat="1" ht="18" customHeight="1" x14ac:dyDescent="0.25">
      <c r="B388" s="736"/>
      <c r="C388" s="709" t="s">
        <v>151</v>
      </c>
      <c r="D388" s="710"/>
      <c r="E388" s="710"/>
      <c r="F388" s="107" t="s">
        <v>81</v>
      </c>
      <c r="G388" s="107" t="s">
        <v>152</v>
      </c>
      <c r="H388" s="107" t="s">
        <v>153</v>
      </c>
      <c r="I388" s="85"/>
      <c r="J388" s="85"/>
      <c r="K388" s="85"/>
      <c r="L388" s="86"/>
      <c r="M388" s="79"/>
      <c r="N388" s="709" t="s">
        <v>151</v>
      </c>
      <c r="O388" s="710"/>
      <c r="P388" s="710"/>
      <c r="Q388" s="107" t="s">
        <v>81</v>
      </c>
      <c r="R388" s="107" t="s">
        <v>152</v>
      </c>
      <c r="S388" s="107" t="s">
        <v>153</v>
      </c>
      <c r="T388" s="85"/>
      <c r="U388" s="85"/>
      <c r="V388" s="85"/>
      <c r="W388" s="86"/>
      <c r="Y388" s="736"/>
      <c r="Z388" s="709" t="s">
        <v>151</v>
      </c>
      <c r="AA388" s="710"/>
      <c r="AB388" s="710"/>
      <c r="AC388" s="107" t="s">
        <v>81</v>
      </c>
      <c r="AD388" s="107" t="s">
        <v>152</v>
      </c>
      <c r="AE388" s="107" t="s">
        <v>153</v>
      </c>
      <c r="AF388" s="85"/>
      <c r="AG388" s="85"/>
      <c r="AH388" s="85"/>
      <c r="AI388" s="86"/>
      <c r="AJ388" s="79"/>
      <c r="AK388" s="709" t="s">
        <v>151</v>
      </c>
      <c r="AL388" s="710"/>
      <c r="AM388" s="710"/>
      <c r="AN388" s="107" t="s">
        <v>81</v>
      </c>
      <c r="AO388" s="107" t="s">
        <v>152</v>
      </c>
      <c r="AP388" s="107" t="s">
        <v>153</v>
      </c>
      <c r="AQ388" s="85"/>
      <c r="AR388" s="85"/>
      <c r="AS388" s="85"/>
      <c r="AT388" s="86"/>
    </row>
    <row r="389" spans="2:46" s="44" customFormat="1" ht="18" customHeight="1" x14ac:dyDescent="0.25">
      <c r="B389" s="736"/>
      <c r="C389" s="694" t="str">
        <f>C378</f>
        <v>MANIER William</v>
      </c>
      <c r="D389" s="695"/>
      <c r="E389" s="696"/>
      <c r="F389" s="700"/>
      <c r="G389" s="700"/>
      <c r="H389" s="700"/>
      <c r="I389" s="85"/>
      <c r="J389" s="85"/>
      <c r="K389" s="85"/>
      <c r="L389" s="86"/>
      <c r="M389" s="79"/>
      <c r="N389" s="694" t="str">
        <f>N378</f>
        <v>PIERROT Tristan</v>
      </c>
      <c r="O389" s="695"/>
      <c r="P389" s="696"/>
      <c r="Q389" s="700"/>
      <c r="R389" s="700"/>
      <c r="S389" s="700"/>
      <c r="T389" s="85"/>
      <c r="U389" s="85"/>
      <c r="V389" s="85"/>
      <c r="W389" s="86"/>
      <c r="Y389" s="736"/>
      <c r="Z389" s="694" t="str">
        <f>Z378</f>
        <v>BELTRAND Arnaud</v>
      </c>
      <c r="AA389" s="695"/>
      <c r="AB389" s="696"/>
      <c r="AC389" s="700"/>
      <c r="AD389" s="700"/>
      <c r="AE389" s="700"/>
      <c r="AF389" s="85"/>
      <c r="AG389" s="85"/>
      <c r="AH389" s="85"/>
      <c r="AI389" s="86"/>
      <c r="AJ389" s="79"/>
      <c r="AK389" s="694" t="str">
        <f>AK378</f>
        <v>SIREAU GOSSIAUX Florence</v>
      </c>
      <c r="AL389" s="695"/>
      <c r="AM389" s="696"/>
      <c r="AN389" s="700"/>
      <c r="AO389" s="700"/>
      <c r="AP389" s="700"/>
      <c r="AQ389" s="85"/>
      <c r="AR389" s="85"/>
      <c r="AS389" s="85"/>
      <c r="AT389" s="86"/>
    </row>
    <row r="390" spans="2:46" s="44" customFormat="1" ht="18" customHeight="1" x14ac:dyDescent="0.25">
      <c r="B390" s="736"/>
      <c r="C390" s="697"/>
      <c r="D390" s="698"/>
      <c r="E390" s="699"/>
      <c r="F390" s="701"/>
      <c r="G390" s="701"/>
      <c r="H390" s="701"/>
      <c r="I390" s="85"/>
      <c r="J390" s="85"/>
      <c r="K390" s="85"/>
      <c r="L390" s="86"/>
      <c r="M390" s="79"/>
      <c r="N390" s="697"/>
      <c r="O390" s="698"/>
      <c r="P390" s="699"/>
      <c r="Q390" s="701"/>
      <c r="R390" s="701"/>
      <c r="S390" s="701"/>
      <c r="T390" s="85"/>
      <c r="U390" s="85"/>
      <c r="V390" s="85"/>
      <c r="W390" s="86"/>
      <c r="Y390" s="736"/>
      <c r="Z390" s="697"/>
      <c r="AA390" s="698"/>
      <c r="AB390" s="699"/>
      <c r="AC390" s="701"/>
      <c r="AD390" s="701"/>
      <c r="AE390" s="701"/>
      <c r="AF390" s="85"/>
      <c r="AG390" s="85"/>
      <c r="AH390" s="85"/>
      <c r="AI390" s="86"/>
      <c r="AJ390" s="79"/>
      <c r="AK390" s="697"/>
      <c r="AL390" s="698"/>
      <c r="AM390" s="699"/>
      <c r="AN390" s="701"/>
      <c r="AO390" s="701"/>
      <c r="AP390" s="701"/>
      <c r="AQ390" s="85"/>
      <c r="AR390" s="85"/>
      <c r="AS390" s="85"/>
      <c r="AT390" s="86"/>
    </row>
    <row r="391" spans="2:46" s="44" customFormat="1" ht="18" customHeight="1" x14ac:dyDescent="0.25">
      <c r="B391" s="736"/>
      <c r="C391" s="694" t="str">
        <f>C383</f>
        <v>GOLLNISCH Laurent</v>
      </c>
      <c r="D391" s="695"/>
      <c r="E391" s="696"/>
      <c r="F391" s="700"/>
      <c r="G391" s="700"/>
      <c r="H391" s="700"/>
      <c r="I391" s="85"/>
      <c r="J391" s="85"/>
      <c r="K391" s="85"/>
      <c r="L391" s="86"/>
      <c r="M391" s="79"/>
      <c r="N391" s="694" t="str">
        <f>N383</f>
        <v>FILLOU Marie-Christine</v>
      </c>
      <c r="O391" s="695"/>
      <c r="P391" s="696"/>
      <c r="Q391" s="700"/>
      <c r="R391" s="700"/>
      <c r="S391" s="700"/>
      <c r="T391" s="85"/>
      <c r="U391" s="85"/>
      <c r="V391" s="85"/>
      <c r="W391" s="86"/>
      <c r="Y391" s="736"/>
      <c r="Z391" s="694" t="str">
        <f>Z383</f>
        <v>HASLE Stéphane</v>
      </c>
      <c r="AA391" s="695"/>
      <c r="AB391" s="696"/>
      <c r="AC391" s="700"/>
      <c r="AD391" s="700"/>
      <c r="AE391" s="700"/>
      <c r="AF391" s="85"/>
      <c r="AG391" s="85"/>
      <c r="AH391" s="85"/>
      <c r="AI391" s="86"/>
      <c r="AJ391" s="79"/>
      <c r="AK391" s="694" t="str">
        <f>AK383</f>
        <v>DUBOIS Gilles</v>
      </c>
      <c r="AL391" s="695"/>
      <c r="AM391" s="696"/>
      <c r="AN391" s="700"/>
      <c r="AO391" s="700"/>
      <c r="AP391" s="700"/>
      <c r="AQ391" s="85"/>
      <c r="AR391" s="85"/>
      <c r="AS391" s="85"/>
      <c r="AT391" s="86"/>
    </row>
    <row r="392" spans="2:46" s="44" customFormat="1" ht="18" customHeight="1" x14ac:dyDescent="0.25">
      <c r="B392" s="736"/>
      <c r="C392" s="697"/>
      <c r="D392" s="698"/>
      <c r="E392" s="699"/>
      <c r="F392" s="701"/>
      <c r="G392" s="701"/>
      <c r="H392" s="701"/>
      <c r="I392" s="85"/>
      <c r="J392" s="85"/>
      <c r="K392" s="85"/>
      <c r="L392" s="86"/>
      <c r="M392" s="79"/>
      <c r="N392" s="697"/>
      <c r="O392" s="698"/>
      <c r="P392" s="699"/>
      <c r="Q392" s="701"/>
      <c r="R392" s="701"/>
      <c r="S392" s="701"/>
      <c r="T392" s="85"/>
      <c r="U392" s="85"/>
      <c r="V392" s="85"/>
      <c r="W392" s="86"/>
      <c r="Y392" s="736"/>
      <c r="Z392" s="697"/>
      <c r="AA392" s="698"/>
      <c r="AB392" s="699"/>
      <c r="AC392" s="701"/>
      <c r="AD392" s="701"/>
      <c r="AE392" s="701"/>
      <c r="AF392" s="85"/>
      <c r="AG392" s="85"/>
      <c r="AH392" s="85"/>
      <c r="AI392" s="86"/>
      <c r="AJ392" s="79"/>
      <c r="AK392" s="697"/>
      <c r="AL392" s="698"/>
      <c r="AM392" s="699"/>
      <c r="AN392" s="701"/>
      <c r="AO392" s="701"/>
      <c r="AP392" s="701"/>
      <c r="AQ392" s="85"/>
      <c r="AR392" s="85"/>
      <c r="AS392" s="85"/>
      <c r="AT392" s="86"/>
    </row>
    <row r="393" spans="2:46" s="44" customFormat="1" ht="18" customHeight="1" x14ac:dyDescent="0.25">
      <c r="B393" s="736"/>
      <c r="C393" s="108" t="s">
        <v>154</v>
      </c>
      <c r="D393" s="85"/>
      <c r="E393" s="85"/>
      <c r="F393" s="85"/>
      <c r="G393" s="85"/>
      <c r="H393" s="85"/>
      <c r="I393" s="85"/>
      <c r="J393" s="85"/>
      <c r="K393" s="85"/>
      <c r="L393" s="86"/>
      <c r="M393" s="79"/>
      <c r="N393" s="108" t="s">
        <v>154</v>
      </c>
      <c r="O393" s="85"/>
      <c r="P393" s="85"/>
      <c r="Q393" s="85"/>
      <c r="R393" s="85"/>
      <c r="S393" s="85"/>
      <c r="T393" s="85"/>
      <c r="U393" s="85"/>
      <c r="V393" s="85"/>
      <c r="W393" s="86"/>
      <c r="Y393" s="736"/>
      <c r="Z393" s="108" t="s">
        <v>154</v>
      </c>
      <c r="AA393" s="85"/>
      <c r="AB393" s="85"/>
      <c r="AC393" s="85"/>
      <c r="AD393" s="85"/>
      <c r="AE393" s="85"/>
      <c r="AF393" s="85"/>
      <c r="AG393" s="85"/>
      <c r="AH393" s="85"/>
      <c r="AI393" s="86"/>
      <c r="AJ393" s="79"/>
      <c r="AK393" s="108" t="s">
        <v>154</v>
      </c>
      <c r="AL393" s="85"/>
      <c r="AM393" s="85"/>
      <c r="AN393" s="85"/>
      <c r="AO393" s="85"/>
      <c r="AP393" s="85"/>
      <c r="AQ393" s="85"/>
      <c r="AR393" s="85"/>
      <c r="AS393" s="85"/>
      <c r="AT393" s="86"/>
    </row>
    <row r="394" spans="2:46" s="44" customFormat="1" ht="18" customHeight="1" x14ac:dyDescent="0.25">
      <c r="B394" s="736"/>
      <c r="C394" s="79"/>
      <c r="D394" s="85"/>
      <c r="E394" s="85"/>
      <c r="F394" s="85"/>
      <c r="G394" s="85"/>
      <c r="H394" s="85"/>
      <c r="I394" s="85"/>
      <c r="J394" s="85"/>
      <c r="K394" s="85"/>
      <c r="L394" s="86"/>
      <c r="M394" s="79"/>
      <c r="N394" s="79"/>
      <c r="O394" s="85"/>
      <c r="P394" s="85"/>
      <c r="Q394" s="85"/>
      <c r="R394" s="85"/>
      <c r="S394" s="85"/>
      <c r="T394" s="85"/>
      <c r="U394" s="85"/>
      <c r="V394" s="85"/>
      <c r="W394" s="86"/>
      <c r="Y394" s="736"/>
      <c r="Z394" s="79"/>
      <c r="AA394" s="85"/>
      <c r="AB394" s="85"/>
      <c r="AC394" s="85"/>
      <c r="AD394" s="85"/>
      <c r="AE394" s="85"/>
      <c r="AF394" s="85"/>
      <c r="AG394" s="85"/>
      <c r="AH394" s="85"/>
      <c r="AI394" s="86"/>
      <c r="AJ394" s="79"/>
      <c r="AK394" s="79"/>
      <c r="AL394" s="85"/>
      <c r="AM394" s="85"/>
      <c r="AN394" s="85"/>
      <c r="AO394" s="85"/>
      <c r="AP394" s="85"/>
      <c r="AQ394" s="85"/>
      <c r="AR394" s="85"/>
      <c r="AS394" s="85"/>
      <c r="AT394" s="86"/>
    </row>
    <row r="395" spans="2:46" s="44" customFormat="1" ht="18" customHeight="1" x14ac:dyDescent="0.25">
      <c r="B395" s="736"/>
      <c r="C395" s="109" t="s">
        <v>155</v>
      </c>
      <c r="D395" s="110"/>
      <c r="E395" s="110"/>
      <c r="F395" s="110"/>
      <c r="G395" s="110"/>
      <c r="H395" s="110"/>
      <c r="I395" s="110"/>
      <c r="J395" s="110"/>
      <c r="K395" s="110"/>
      <c r="L395" s="111"/>
      <c r="M395" s="79"/>
      <c r="N395" s="109" t="s">
        <v>155</v>
      </c>
      <c r="O395" s="110"/>
      <c r="P395" s="110"/>
      <c r="Q395" s="110"/>
      <c r="R395" s="110"/>
      <c r="S395" s="110"/>
      <c r="T395" s="110"/>
      <c r="U395" s="110"/>
      <c r="V395" s="110"/>
      <c r="W395" s="111"/>
      <c r="Y395" s="736"/>
      <c r="Z395" s="109" t="s">
        <v>155</v>
      </c>
      <c r="AA395" s="110"/>
      <c r="AB395" s="110"/>
      <c r="AC395" s="110"/>
      <c r="AD395" s="110"/>
      <c r="AE395" s="110"/>
      <c r="AF395" s="110"/>
      <c r="AG395" s="110"/>
      <c r="AH395" s="110"/>
      <c r="AI395" s="111"/>
      <c r="AJ395" s="79"/>
      <c r="AK395" s="109" t="s">
        <v>155</v>
      </c>
      <c r="AL395" s="110"/>
      <c r="AM395" s="110"/>
      <c r="AN395" s="110"/>
      <c r="AO395" s="110"/>
      <c r="AP395" s="110"/>
      <c r="AQ395" s="110"/>
      <c r="AR395" s="110"/>
      <c r="AS395" s="110"/>
      <c r="AT395" s="111"/>
    </row>
    <row r="396" spans="2:46" x14ac:dyDescent="0.25">
      <c r="B396" s="736"/>
      <c r="Y396" s="736"/>
    </row>
    <row r="397" spans="2:46" x14ac:dyDescent="0.25">
      <c r="B397" s="736"/>
      <c r="Y397" s="736"/>
    </row>
    <row r="398" spans="2:46" ht="18" customHeight="1" x14ac:dyDescent="0.25">
      <c r="B398" s="736"/>
      <c r="C398" s="726" t="str">
        <f>IF(Prépa!$O$10&lt;&gt;0,Prépa!$O$10,"")</f>
        <v>Critérium Fédéral</v>
      </c>
      <c r="D398" s="727"/>
      <c r="E398" s="727"/>
      <c r="F398" s="727"/>
      <c r="G398" s="727"/>
      <c r="H398" s="727"/>
      <c r="I398" s="727"/>
      <c r="J398" s="727"/>
      <c r="K398" s="727"/>
      <c r="L398" s="728"/>
      <c r="M398" s="79"/>
      <c r="N398" s="726" t="str">
        <f>IF(Prépa!$O$10&lt;&gt;0,Prépa!$O$10,"")</f>
        <v>Critérium Fédéral</v>
      </c>
      <c r="O398" s="727"/>
      <c r="P398" s="727"/>
      <c r="Q398" s="727"/>
      <c r="R398" s="727"/>
      <c r="S398" s="727"/>
      <c r="T398" s="727"/>
      <c r="U398" s="727"/>
      <c r="V398" s="727"/>
      <c r="W398" s="728"/>
      <c r="Y398" s="736"/>
      <c r="Z398" s="726" t="str">
        <f>IF(Prépa!$O$10&lt;&gt;0,Prépa!$O$10,"")</f>
        <v>Critérium Fédéral</v>
      </c>
      <c r="AA398" s="727"/>
      <c r="AB398" s="727"/>
      <c r="AC398" s="727"/>
      <c r="AD398" s="727"/>
      <c r="AE398" s="727"/>
      <c r="AF398" s="727"/>
      <c r="AG398" s="727"/>
      <c r="AH398" s="727"/>
      <c r="AI398" s="728"/>
      <c r="AJ398" s="79"/>
      <c r="AK398" s="726" t="str">
        <f>IF(Prépa!$O$10&lt;&gt;0,Prépa!$O$10,"")</f>
        <v>Critérium Fédéral</v>
      </c>
      <c r="AL398" s="727"/>
      <c r="AM398" s="727"/>
      <c r="AN398" s="727"/>
      <c r="AO398" s="727"/>
      <c r="AP398" s="727"/>
      <c r="AQ398" s="727"/>
      <c r="AR398" s="727"/>
      <c r="AS398" s="727"/>
      <c r="AT398" s="728"/>
    </row>
    <row r="399" spans="2:46" ht="18" customHeight="1" x14ac:dyDescent="0.25">
      <c r="B399" s="736"/>
      <c r="C399" s="729" t="str">
        <f>IF(Prépa!$D$14&lt;&gt;0,Prépa!$D$14,"")&amp;IF(Prépa!$K$110&lt;&gt;0," - "&amp;Prépa!$K$110,"")</f>
        <v>TOURS - 10 Fevrier 2018</v>
      </c>
      <c r="D399" s="730"/>
      <c r="E399" s="730"/>
      <c r="F399" s="730"/>
      <c r="G399" s="730"/>
      <c r="H399" s="730"/>
      <c r="I399" s="730"/>
      <c r="J399" s="730"/>
      <c r="K399" s="730"/>
      <c r="L399" s="731"/>
      <c r="M399" s="79"/>
      <c r="N399" s="729" t="str">
        <f>IF(Prépa!$D$14&lt;&gt;0,Prépa!$D$14,"")&amp;IF(Prépa!$K$110&lt;&gt;0," - "&amp;Prépa!$K$110,"")</f>
        <v>TOURS - 10 Fevrier 2018</v>
      </c>
      <c r="O399" s="730"/>
      <c r="P399" s="730"/>
      <c r="Q399" s="730"/>
      <c r="R399" s="730"/>
      <c r="S399" s="730"/>
      <c r="T399" s="730"/>
      <c r="U399" s="730"/>
      <c r="V399" s="730"/>
      <c r="W399" s="731"/>
      <c r="Y399" s="736"/>
      <c r="Z399" s="729" t="str">
        <f>IF(Prépa!$D$14&lt;&gt;0,Prépa!$D$14,"")&amp;IF(Prépa!$K$110&lt;&gt;0," - "&amp;Prépa!$K$110,"")</f>
        <v>TOURS - 10 Fevrier 2018</v>
      </c>
      <c r="AA399" s="730"/>
      <c r="AB399" s="730"/>
      <c r="AC399" s="730"/>
      <c r="AD399" s="730"/>
      <c r="AE399" s="730"/>
      <c r="AF399" s="730"/>
      <c r="AG399" s="730"/>
      <c r="AH399" s="730"/>
      <c r="AI399" s="731"/>
      <c r="AJ399" s="79"/>
      <c r="AK399" s="729" t="str">
        <f>IF(Prépa!$D$14&lt;&gt;0,Prépa!$D$14,"")&amp;IF(Prépa!$K$110&lt;&gt;0," - "&amp;Prépa!$K$110,"")</f>
        <v>TOURS - 10 Fevrier 2018</v>
      </c>
      <c r="AL399" s="730"/>
      <c r="AM399" s="730"/>
      <c r="AN399" s="730"/>
      <c r="AO399" s="730"/>
      <c r="AP399" s="730"/>
      <c r="AQ399" s="730"/>
      <c r="AR399" s="730"/>
      <c r="AS399" s="730"/>
      <c r="AT399" s="731"/>
    </row>
    <row r="400" spans="2:46" ht="18" customHeight="1" x14ac:dyDescent="0.25">
      <c r="B400" s="736"/>
      <c r="C400" s="80"/>
      <c r="D400" s="81"/>
      <c r="E400" s="81"/>
      <c r="F400" s="81"/>
      <c r="G400" s="81"/>
      <c r="H400" s="81"/>
      <c r="I400" s="81"/>
      <c r="J400" s="81"/>
      <c r="K400" s="81"/>
      <c r="L400" s="82"/>
      <c r="M400" s="79"/>
      <c r="N400" s="80"/>
      <c r="O400" s="81"/>
      <c r="P400" s="81"/>
      <c r="Q400" s="81"/>
      <c r="R400" s="81"/>
      <c r="S400" s="81"/>
      <c r="T400" s="81"/>
      <c r="U400" s="81"/>
      <c r="V400" s="81"/>
      <c r="W400" s="82"/>
      <c r="Y400" s="736"/>
      <c r="Z400" s="80"/>
      <c r="AA400" s="81"/>
      <c r="AB400" s="81"/>
      <c r="AC400" s="81"/>
      <c r="AD400" s="81"/>
      <c r="AE400" s="81"/>
      <c r="AF400" s="81"/>
      <c r="AG400" s="81"/>
      <c r="AH400" s="81"/>
      <c r="AI400" s="82"/>
      <c r="AJ400" s="79"/>
      <c r="AK400" s="80"/>
      <c r="AL400" s="81"/>
      <c r="AM400" s="81"/>
      <c r="AN400" s="81"/>
      <c r="AO400" s="81"/>
      <c r="AP400" s="81"/>
      <c r="AQ400" s="81"/>
      <c r="AR400" s="81"/>
      <c r="AS400" s="81"/>
      <c r="AT400" s="82"/>
    </row>
    <row r="401" spans="2:46" ht="18" customHeight="1" x14ac:dyDescent="0.25">
      <c r="B401" s="736"/>
      <c r="C401" s="732" t="str">
        <f>IF(Prépa!$O$72&lt;&gt;"",Prépa!$O$72,"")&amp;IF(Prépa!$O$29&lt;&gt;""," - "&amp;Prépa!$O$29,"")</f>
        <v>OPEN Assis - Nat 2A Nord</v>
      </c>
      <c r="D401" s="733"/>
      <c r="E401" s="733"/>
      <c r="F401" s="733"/>
      <c r="G401" s="733"/>
      <c r="H401" s="733"/>
      <c r="I401" s="733"/>
      <c r="J401" s="733"/>
      <c r="K401" s="733"/>
      <c r="L401" s="734"/>
      <c r="M401" s="79"/>
      <c r="N401" s="732" t="str">
        <f>IF(Prépa!$O$72&lt;&gt;"",Prépa!$O$72,"")&amp;IF(Prépa!$O$29&lt;&gt;""," - "&amp;Prépa!$O$29,"")</f>
        <v>OPEN Assis - Nat 2A Nord</v>
      </c>
      <c r="O401" s="733"/>
      <c r="P401" s="733"/>
      <c r="Q401" s="733"/>
      <c r="R401" s="733"/>
      <c r="S401" s="733"/>
      <c r="T401" s="733"/>
      <c r="U401" s="733"/>
      <c r="V401" s="733"/>
      <c r="W401" s="734"/>
      <c r="Y401" s="736"/>
      <c r="Z401" s="732" t="str">
        <f>IF(Prépa!$O$72&lt;&gt;"",Prépa!$O$72,"")&amp;IF(Prépa!$O$32&lt;&gt;""," - "&amp;Prépa!$O$32,"")</f>
        <v>OPEN Assis - Nat 2B Nord</v>
      </c>
      <c r="AA401" s="733"/>
      <c r="AB401" s="733"/>
      <c r="AC401" s="733"/>
      <c r="AD401" s="733"/>
      <c r="AE401" s="733"/>
      <c r="AF401" s="733"/>
      <c r="AG401" s="733"/>
      <c r="AH401" s="733"/>
      <c r="AI401" s="734"/>
      <c r="AJ401" s="79"/>
      <c r="AK401" s="732" t="str">
        <f>IF(Prépa!$O$72&lt;&gt;"",Prépa!$O$72,"")&amp;IF(Prépa!$O$32&lt;&gt;""," - "&amp;Prépa!$O$32,"")</f>
        <v>OPEN Assis - Nat 2B Nord</v>
      </c>
      <c r="AL401" s="733"/>
      <c r="AM401" s="733"/>
      <c r="AN401" s="733"/>
      <c r="AO401" s="733"/>
      <c r="AP401" s="733"/>
      <c r="AQ401" s="733"/>
      <c r="AR401" s="733"/>
      <c r="AS401" s="733"/>
      <c r="AT401" s="734"/>
    </row>
    <row r="402" spans="2:46" ht="18" customHeight="1" x14ac:dyDescent="0.25">
      <c r="B402" s="736"/>
      <c r="C402" s="83"/>
      <c r="D402" s="84"/>
      <c r="E402" s="84"/>
      <c r="F402" s="84"/>
      <c r="G402" s="85"/>
      <c r="H402" s="85"/>
      <c r="I402" s="85"/>
      <c r="J402" s="85"/>
      <c r="K402" s="85"/>
      <c r="L402" s="86"/>
      <c r="M402" s="79"/>
      <c r="N402" s="83"/>
      <c r="O402" s="84"/>
      <c r="P402" s="84"/>
      <c r="Q402" s="84"/>
      <c r="R402" s="85"/>
      <c r="S402" s="85"/>
      <c r="T402" s="85"/>
      <c r="U402" s="85"/>
      <c r="V402" s="85"/>
      <c r="W402" s="86"/>
      <c r="Y402" s="736"/>
      <c r="Z402" s="83"/>
      <c r="AA402" s="84"/>
      <c r="AB402" s="84"/>
      <c r="AC402" s="84"/>
      <c r="AD402" s="85"/>
      <c r="AE402" s="85"/>
      <c r="AF402" s="85"/>
      <c r="AG402" s="85"/>
      <c r="AH402" s="85"/>
      <c r="AI402" s="86"/>
      <c r="AJ402" s="79"/>
      <c r="AK402" s="83"/>
      <c r="AL402" s="84"/>
      <c r="AM402" s="84"/>
      <c r="AN402" s="84"/>
      <c r="AO402" s="85"/>
      <c r="AP402" s="85"/>
      <c r="AQ402" s="85"/>
      <c r="AR402" s="85"/>
      <c r="AS402" s="85"/>
      <c r="AT402" s="86"/>
    </row>
    <row r="403" spans="2:46" ht="18" customHeight="1" x14ac:dyDescent="0.25">
      <c r="B403" s="736"/>
      <c r="C403" s="87"/>
      <c r="D403" s="88"/>
      <c r="E403" s="89" t="s">
        <v>145</v>
      </c>
      <c r="F403" s="735" t="str">
        <f>IF(Prépa!$W$48&lt;&gt;"",Prépa!$W$48,"")</f>
        <v>16h30</v>
      </c>
      <c r="G403" s="735"/>
      <c r="I403" s="89" t="s">
        <v>146</v>
      </c>
      <c r="J403" s="90">
        <f>IF(Prépa!$X$48&lt;&gt;"",Prépa!$X$48,"")</f>
        <v>1</v>
      </c>
      <c r="K403" s="91"/>
      <c r="L403" s="86"/>
      <c r="M403" s="79"/>
      <c r="N403" s="87"/>
      <c r="O403" s="88"/>
      <c r="P403" s="89" t="s">
        <v>145</v>
      </c>
      <c r="Q403" s="735" t="str">
        <f>IF(Prépa!$W$49&lt;&gt;"",Prépa!$W$49,"")</f>
        <v>16h30</v>
      </c>
      <c r="R403" s="735"/>
      <c r="T403" s="89" t="s">
        <v>146</v>
      </c>
      <c r="U403" s="90">
        <f>IF(Prépa!$X$49&lt;&gt;"",Prépa!$X$49,"")</f>
        <v>2</v>
      </c>
      <c r="V403" s="91"/>
      <c r="W403" s="86"/>
      <c r="Y403" s="736"/>
      <c r="Z403" s="87"/>
      <c r="AA403" s="88"/>
      <c r="AB403" s="89" t="s">
        <v>145</v>
      </c>
      <c r="AC403" s="735" t="str">
        <f>IF(Prépa!$AD$48&lt;&gt;"",Prépa!$AD$48,"")</f>
        <v>16h30</v>
      </c>
      <c r="AD403" s="735"/>
      <c r="AF403" s="89" t="s">
        <v>146</v>
      </c>
      <c r="AG403" s="90">
        <f>IF(Prépa!$AE$48&lt;&gt;"",Prépa!$AE$48,"")</f>
        <v>8</v>
      </c>
      <c r="AH403" s="91"/>
      <c r="AI403" s="86"/>
      <c r="AJ403" s="79"/>
      <c r="AK403" s="87"/>
      <c r="AL403" s="88"/>
      <c r="AM403" s="89" t="s">
        <v>145</v>
      </c>
      <c r="AN403" s="735" t="str">
        <f>IF(Prépa!$AD$49&lt;&gt;"",Prépa!$AD$49,"")</f>
        <v>16h30</v>
      </c>
      <c r="AO403" s="735"/>
      <c r="AQ403" s="89" t="s">
        <v>146</v>
      </c>
      <c r="AR403" s="90">
        <f>IF(Prépa!$AE$49&lt;&gt;"",Prépa!$AE$49,"")</f>
        <v>7</v>
      </c>
      <c r="AS403" s="91"/>
      <c r="AT403" s="86"/>
    </row>
    <row r="404" spans="2:46" ht="18" customHeight="1" x14ac:dyDescent="0.25">
      <c r="B404" s="736"/>
      <c r="C404" s="92"/>
      <c r="D404" s="93"/>
      <c r="E404" s="93"/>
      <c r="F404" s="94"/>
      <c r="G404" s="94"/>
      <c r="H404" s="94"/>
      <c r="I404" s="94"/>
      <c r="J404" s="94"/>
      <c r="K404" s="85"/>
      <c r="L404" s="86"/>
      <c r="M404" s="79"/>
      <c r="N404" s="92"/>
      <c r="O404" s="93"/>
      <c r="P404" s="93"/>
      <c r="Q404" s="94"/>
      <c r="R404" s="94"/>
      <c r="S404" s="94"/>
      <c r="T404" s="94"/>
      <c r="U404" s="94"/>
      <c r="V404" s="85"/>
      <c r="W404" s="86"/>
      <c r="Y404" s="736"/>
      <c r="Z404" s="92"/>
      <c r="AA404" s="93"/>
      <c r="AB404" s="93"/>
      <c r="AC404" s="94"/>
      <c r="AD404" s="94"/>
      <c r="AE404" s="94"/>
      <c r="AF404" s="94"/>
      <c r="AG404" s="94"/>
      <c r="AH404" s="85"/>
      <c r="AI404" s="86"/>
      <c r="AJ404" s="79"/>
      <c r="AK404" s="92"/>
      <c r="AL404" s="93"/>
      <c r="AM404" s="93"/>
      <c r="AN404" s="94"/>
      <c r="AO404" s="94"/>
      <c r="AP404" s="94"/>
      <c r="AQ404" s="94"/>
      <c r="AR404" s="94"/>
      <c r="AS404" s="85"/>
      <c r="AT404" s="86"/>
    </row>
    <row r="405" spans="2:46" ht="18" customHeight="1" x14ac:dyDescent="0.25">
      <c r="B405" s="736"/>
      <c r="C405" s="95" t="s">
        <v>147</v>
      </c>
      <c r="D405" s="93"/>
      <c r="G405" s="94"/>
      <c r="H405" s="94"/>
      <c r="I405" s="94"/>
      <c r="J405" s="94"/>
      <c r="K405" s="85"/>
      <c r="L405" s="86"/>
      <c r="M405" s="79"/>
      <c r="N405" s="95" t="s">
        <v>147</v>
      </c>
      <c r="O405" s="93"/>
      <c r="R405" s="94"/>
      <c r="S405" s="94"/>
      <c r="T405" s="94"/>
      <c r="U405" s="94"/>
      <c r="V405" s="85"/>
      <c r="W405" s="86"/>
      <c r="Y405" s="736"/>
      <c r="Z405" s="95" t="s">
        <v>147</v>
      </c>
      <c r="AA405" s="93"/>
      <c r="AD405" s="94"/>
      <c r="AE405" s="94"/>
      <c r="AF405" s="94"/>
      <c r="AG405" s="94"/>
      <c r="AH405" s="85"/>
      <c r="AI405" s="86"/>
      <c r="AJ405" s="79"/>
      <c r="AK405" s="95" t="s">
        <v>147</v>
      </c>
      <c r="AL405" s="93"/>
      <c r="AO405" s="94"/>
      <c r="AP405" s="94"/>
      <c r="AQ405" s="94"/>
      <c r="AR405" s="94"/>
      <c r="AS405" s="85"/>
      <c r="AT405" s="86"/>
    </row>
    <row r="406" spans="2:46" ht="18" customHeight="1" x14ac:dyDescent="0.25">
      <c r="B406" s="736"/>
      <c r="C406" s="92"/>
      <c r="D406" s="93"/>
      <c r="E406" s="93"/>
      <c r="F406" s="94"/>
      <c r="G406" s="717" t="s">
        <v>318</v>
      </c>
      <c r="H406" s="717"/>
      <c r="I406" s="717"/>
      <c r="J406" s="717"/>
      <c r="K406" s="717"/>
      <c r="L406" s="86"/>
      <c r="M406" s="79"/>
      <c r="N406" s="92"/>
      <c r="O406" s="93"/>
      <c r="P406" s="93"/>
      <c r="Q406" s="94"/>
      <c r="R406" s="717" t="s">
        <v>319</v>
      </c>
      <c r="S406" s="717"/>
      <c r="T406" s="717"/>
      <c r="U406" s="717"/>
      <c r="V406" s="717"/>
      <c r="W406" s="86"/>
      <c r="Y406" s="736"/>
      <c r="Z406" s="92"/>
      <c r="AA406" s="93"/>
      <c r="AB406" s="93"/>
      <c r="AC406" s="94"/>
      <c r="AD406" s="717" t="s">
        <v>318</v>
      </c>
      <c r="AE406" s="717"/>
      <c r="AF406" s="717"/>
      <c r="AG406" s="717"/>
      <c r="AH406" s="717"/>
      <c r="AI406" s="86"/>
      <c r="AJ406" s="79"/>
      <c r="AK406" s="92"/>
      <c r="AL406" s="93"/>
      <c r="AM406" s="93"/>
      <c r="AN406" s="94"/>
      <c r="AO406" s="717" t="s">
        <v>319</v>
      </c>
      <c r="AP406" s="717"/>
      <c r="AQ406" s="717"/>
      <c r="AR406" s="717"/>
      <c r="AS406" s="717"/>
      <c r="AT406" s="86"/>
    </row>
    <row r="407" spans="2:46" ht="18" customHeight="1" x14ac:dyDescent="0.25">
      <c r="B407" s="736"/>
      <c r="C407" s="92"/>
      <c r="D407" s="458"/>
      <c r="E407" s="93"/>
      <c r="F407" s="718" t="s">
        <v>148</v>
      </c>
      <c r="G407" s="719"/>
      <c r="H407" s="719"/>
      <c r="I407" s="719"/>
      <c r="J407" s="719"/>
      <c r="K407" s="719"/>
      <c r="L407" s="720"/>
      <c r="M407" s="79"/>
      <c r="N407" s="92"/>
      <c r="O407" s="458"/>
      <c r="P407" s="93"/>
      <c r="Q407" s="718" t="s">
        <v>148</v>
      </c>
      <c r="R407" s="719"/>
      <c r="S407" s="719"/>
      <c r="T407" s="719"/>
      <c r="U407" s="719"/>
      <c r="V407" s="719"/>
      <c r="W407" s="720"/>
      <c r="Y407" s="736"/>
      <c r="Z407" s="92"/>
      <c r="AA407" s="458"/>
      <c r="AB407" s="93"/>
      <c r="AC407" s="718" t="s">
        <v>148</v>
      </c>
      <c r="AD407" s="719"/>
      <c r="AE407" s="719"/>
      <c r="AF407" s="719"/>
      <c r="AG407" s="719"/>
      <c r="AH407" s="719"/>
      <c r="AI407" s="720"/>
      <c r="AJ407" s="79"/>
      <c r="AK407" s="92"/>
      <c r="AL407" s="458"/>
      <c r="AM407" s="93"/>
      <c r="AN407" s="718" t="s">
        <v>148</v>
      </c>
      <c r="AO407" s="719"/>
      <c r="AP407" s="719"/>
      <c r="AQ407" s="719"/>
      <c r="AR407" s="719"/>
      <c r="AS407" s="719"/>
      <c r="AT407" s="720"/>
    </row>
    <row r="408" spans="2:46" ht="18" customHeight="1" x14ac:dyDescent="0.25">
      <c r="B408" s="736"/>
      <c r="C408" s="721" t="s">
        <v>149</v>
      </c>
      <c r="D408" s="722"/>
      <c r="E408" s="722"/>
      <c r="F408" s="98">
        <v>1</v>
      </c>
      <c r="G408" s="98">
        <v>2</v>
      </c>
      <c r="H408" s="98">
        <v>3</v>
      </c>
      <c r="I408" s="98">
        <v>4</v>
      </c>
      <c r="J408" s="98">
        <v>5</v>
      </c>
      <c r="K408" s="98">
        <v>6</v>
      </c>
      <c r="L408" s="98">
        <v>7</v>
      </c>
      <c r="M408" s="79"/>
      <c r="N408" s="721" t="s">
        <v>149</v>
      </c>
      <c r="O408" s="722"/>
      <c r="P408" s="722"/>
      <c r="Q408" s="98">
        <v>1</v>
      </c>
      <c r="R408" s="98">
        <v>2</v>
      </c>
      <c r="S408" s="98">
        <v>3</v>
      </c>
      <c r="T408" s="98">
        <v>4</v>
      </c>
      <c r="U408" s="98">
        <v>5</v>
      </c>
      <c r="V408" s="98">
        <v>6</v>
      </c>
      <c r="W408" s="98">
        <v>7</v>
      </c>
      <c r="Y408" s="736"/>
      <c r="Z408" s="721" t="s">
        <v>149</v>
      </c>
      <c r="AA408" s="722"/>
      <c r="AB408" s="722"/>
      <c r="AC408" s="98">
        <v>1</v>
      </c>
      <c r="AD408" s="98">
        <v>2</v>
      </c>
      <c r="AE408" s="98">
        <v>3</v>
      </c>
      <c r="AF408" s="98">
        <v>4</v>
      </c>
      <c r="AG408" s="98">
        <v>5</v>
      </c>
      <c r="AH408" s="98">
        <v>6</v>
      </c>
      <c r="AI408" s="98">
        <v>7</v>
      </c>
      <c r="AJ408" s="79"/>
      <c r="AK408" s="721" t="s">
        <v>149</v>
      </c>
      <c r="AL408" s="722"/>
      <c r="AM408" s="722"/>
      <c r="AN408" s="98">
        <v>1</v>
      </c>
      <c r="AO408" s="98">
        <v>2</v>
      </c>
      <c r="AP408" s="98">
        <v>3</v>
      </c>
      <c r="AQ408" s="98">
        <v>4</v>
      </c>
      <c r="AR408" s="98">
        <v>5</v>
      </c>
      <c r="AS408" s="98">
        <v>6</v>
      </c>
      <c r="AT408" s="98">
        <v>7</v>
      </c>
    </row>
    <row r="409" spans="2:46" ht="18" customHeight="1" x14ac:dyDescent="0.25">
      <c r="B409" s="736"/>
      <c r="C409" s="96"/>
      <c r="D409" s="99" t="str">
        <f>IF(AND('GROUPE A'!$C$51&lt;&gt;"",'GROUPE A'!$E$51&lt;&gt;""),'GROUPE A'!$C$51&amp;" - "&amp;'GROUPE A'!$E$51,"")</f>
        <v>1 - 2</v>
      </c>
      <c r="E409" s="97"/>
      <c r="F409" s="723" t="s">
        <v>150</v>
      </c>
      <c r="G409" s="724"/>
      <c r="H409" s="724"/>
      <c r="I409" s="724"/>
      <c r="J409" s="724"/>
      <c r="K409" s="724"/>
      <c r="L409" s="725"/>
      <c r="M409" s="79"/>
      <c r="N409" s="96"/>
      <c r="O409" s="99" t="str">
        <f>IF(AND('GROUPE A'!$C$52&lt;&gt;"",'GROUPE A'!$E$52&lt;&gt;""),'GROUPE A'!$C$52&amp;" - "&amp;'GROUPE A'!$E$52,"")</f>
        <v>3 - 8</v>
      </c>
      <c r="P409" s="97"/>
      <c r="Q409" s="723" t="s">
        <v>150</v>
      </c>
      <c r="R409" s="724"/>
      <c r="S409" s="724"/>
      <c r="T409" s="724"/>
      <c r="U409" s="724"/>
      <c r="V409" s="724"/>
      <c r="W409" s="725"/>
      <c r="Y409" s="736"/>
      <c r="Z409" s="96"/>
      <c r="AA409" s="99" t="str">
        <f>IF(AND('GROUPE B'!$C$51&lt;&gt;"",'GROUPE B'!$E$51&lt;&gt;""),'GROUPE B'!$C$51&amp;" - "&amp;'GROUPE B'!$E$51,"")</f>
        <v>1 - 2</v>
      </c>
      <c r="AB409" s="97"/>
      <c r="AC409" s="723" t="s">
        <v>150</v>
      </c>
      <c r="AD409" s="724"/>
      <c r="AE409" s="724"/>
      <c r="AF409" s="724"/>
      <c r="AG409" s="724"/>
      <c r="AH409" s="724"/>
      <c r="AI409" s="725"/>
      <c r="AJ409" s="79"/>
      <c r="AK409" s="96"/>
      <c r="AL409" s="99" t="str">
        <f>IF(AND('GROUPE B'!$C$52&lt;&gt;"",'GROUPE B'!$E$52&lt;&gt;""),'GROUPE B'!$C$52&amp;" - "&amp;'GROUPE B'!$E$52,"")</f>
        <v>3 - 8</v>
      </c>
      <c r="AM409" s="97"/>
      <c r="AN409" s="723" t="s">
        <v>150</v>
      </c>
      <c r="AO409" s="724"/>
      <c r="AP409" s="724"/>
      <c r="AQ409" s="724"/>
      <c r="AR409" s="724"/>
      <c r="AS409" s="724"/>
      <c r="AT409" s="725"/>
    </row>
    <row r="410" spans="2:46" ht="18" customHeight="1" x14ac:dyDescent="0.25">
      <c r="B410" s="736"/>
      <c r="C410" s="100">
        <f>IF(D409&lt;&gt;"",'GROUPE A'!$K$16,"")</f>
        <v>1</v>
      </c>
      <c r="D410" s="85"/>
      <c r="E410" s="101"/>
      <c r="F410" s="700"/>
      <c r="G410" s="700"/>
      <c r="H410" s="700"/>
      <c r="I410" s="700"/>
      <c r="J410" s="700"/>
      <c r="K410" s="714"/>
      <c r="L410" s="706"/>
      <c r="M410" s="79"/>
      <c r="N410" s="100">
        <f>IF(O409&lt;&gt;"",'GROUPE A'!$K$18,"")</f>
        <v>3</v>
      </c>
      <c r="O410" s="85"/>
      <c r="P410" s="101"/>
      <c r="Q410" s="700"/>
      <c r="R410" s="700"/>
      <c r="S410" s="700"/>
      <c r="T410" s="700"/>
      <c r="U410" s="700"/>
      <c r="V410" s="714"/>
      <c r="W410" s="706"/>
      <c r="Y410" s="736"/>
      <c r="Z410" s="100">
        <f>IF(AA409&lt;&gt;"",'GROUPE B'!$K$16,"")</f>
        <v>9</v>
      </c>
      <c r="AA410" s="85"/>
      <c r="AB410" s="101"/>
      <c r="AC410" s="700"/>
      <c r="AD410" s="700"/>
      <c r="AE410" s="700"/>
      <c r="AF410" s="700"/>
      <c r="AG410" s="700"/>
      <c r="AH410" s="714"/>
      <c r="AI410" s="706"/>
      <c r="AJ410" s="79"/>
      <c r="AK410" s="100">
        <f>IF(AL409&lt;&gt;"",'GROUPE B'!$K$18,"")</f>
        <v>11</v>
      </c>
      <c r="AL410" s="85"/>
      <c r="AM410" s="101"/>
      <c r="AN410" s="700"/>
      <c r="AO410" s="700"/>
      <c r="AP410" s="700"/>
      <c r="AQ410" s="700"/>
      <c r="AR410" s="700"/>
      <c r="AS410" s="714"/>
      <c r="AT410" s="706"/>
    </row>
    <row r="411" spans="2:46" ht="30" customHeight="1" x14ac:dyDescent="0.25">
      <c r="B411" s="736"/>
      <c r="C411" s="711" t="str">
        <f>IF(C410&lt;&gt;"",VLOOKUP(C410,Liste!$C$17:$I$24,3,FALSE),"")</f>
        <v>RUTLER Sébastien</v>
      </c>
      <c r="D411" s="712"/>
      <c r="E411" s="713"/>
      <c r="F411" s="702"/>
      <c r="G411" s="702"/>
      <c r="H411" s="702"/>
      <c r="I411" s="702"/>
      <c r="J411" s="702"/>
      <c r="K411" s="715"/>
      <c r="L411" s="707"/>
      <c r="M411" s="79"/>
      <c r="N411" s="711" t="str">
        <f>IF(N410&lt;&gt;"",VLOOKUP(N410,Liste!$C$17:$I$24,3,FALSE),"")</f>
        <v>PLET Victorien</v>
      </c>
      <c r="O411" s="712"/>
      <c r="P411" s="713"/>
      <c r="Q411" s="702"/>
      <c r="R411" s="702"/>
      <c r="S411" s="702"/>
      <c r="T411" s="702"/>
      <c r="U411" s="702"/>
      <c r="V411" s="715"/>
      <c r="W411" s="707"/>
      <c r="Y411" s="736"/>
      <c r="Z411" s="711" t="str">
        <f>IF(Z410&lt;&gt;"",VLOOKUP(Z410,Liste!$C$30:$I$37,3,FALSE),"")</f>
        <v>PAPIRER Alan</v>
      </c>
      <c r="AA411" s="712"/>
      <c r="AB411" s="713"/>
      <c r="AC411" s="702"/>
      <c r="AD411" s="702"/>
      <c r="AE411" s="702"/>
      <c r="AF411" s="702"/>
      <c r="AG411" s="702"/>
      <c r="AH411" s="715"/>
      <c r="AI411" s="707"/>
      <c r="AJ411" s="79"/>
      <c r="AK411" s="711" t="str">
        <f>IF(AK410&lt;&gt;"",VLOOKUP(AK410,Liste!$C$30:$I$37,3,FALSE),"")</f>
        <v>ADJAL Yorick</v>
      </c>
      <c r="AL411" s="712"/>
      <c r="AM411" s="713"/>
      <c r="AN411" s="702"/>
      <c r="AO411" s="702"/>
      <c r="AP411" s="702"/>
      <c r="AQ411" s="702"/>
      <c r="AR411" s="702"/>
      <c r="AS411" s="715"/>
      <c r="AT411" s="707"/>
    </row>
    <row r="412" spans="2:46" ht="18" customHeight="1" x14ac:dyDescent="0.25">
      <c r="B412" s="736"/>
      <c r="C412" s="703" t="str">
        <f>IF(C410&lt;&gt;"",VLOOKUP(C410,Liste!$C$17:$I$24,7,FALSE),"")</f>
        <v>PPN NEUVILLE EN FERRAIN</v>
      </c>
      <c r="D412" s="704"/>
      <c r="E412" s="705"/>
      <c r="F412" s="701"/>
      <c r="G412" s="701"/>
      <c r="H412" s="701"/>
      <c r="I412" s="701"/>
      <c r="J412" s="701"/>
      <c r="K412" s="716"/>
      <c r="L412" s="708"/>
      <c r="M412" s="79"/>
      <c r="N412" s="703" t="str">
        <f>IF(N410&lt;&gt;"",VLOOKUP(N410,Liste!$C$17:$I$24,7,FALSE),"")</f>
        <v>US SAINT BERTHEVIN/SAINT LOUP</v>
      </c>
      <c r="O412" s="704"/>
      <c r="P412" s="705"/>
      <c r="Q412" s="701"/>
      <c r="R412" s="701"/>
      <c r="S412" s="701"/>
      <c r="T412" s="701"/>
      <c r="U412" s="701"/>
      <c r="V412" s="716"/>
      <c r="W412" s="708"/>
      <c r="Y412" s="736"/>
      <c r="Z412" s="703" t="str">
        <f>IF(Z410&lt;&gt;"",VLOOKUP(Z410,Liste!$C$30:$I$37,7,FALSE),"")</f>
        <v>MOULINS LES METZ HANDISPORT</v>
      </c>
      <c r="AA412" s="704"/>
      <c r="AB412" s="705"/>
      <c r="AC412" s="701"/>
      <c r="AD412" s="701"/>
      <c r="AE412" s="701"/>
      <c r="AF412" s="701"/>
      <c r="AG412" s="701"/>
      <c r="AH412" s="716"/>
      <c r="AI412" s="708"/>
      <c r="AJ412" s="79"/>
      <c r="AK412" s="703" t="str">
        <f>IF(AK410&lt;&gt;"",VLOOKUP(AK410,Liste!$C$30:$I$37,7,FALSE),"")</f>
        <v>A. VOISINS TT</v>
      </c>
      <c r="AL412" s="704"/>
      <c r="AM412" s="705"/>
      <c r="AN412" s="701"/>
      <c r="AO412" s="701"/>
      <c r="AP412" s="701"/>
      <c r="AQ412" s="701"/>
      <c r="AR412" s="701"/>
      <c r="AS412" s="716"/>
      <c r="AT412" s="708"/>
    </row>
    <row r="413" spans="2:46" ht="18" customHeight="1" x14ac:dyDescent="0.25">
      <c r="B413" s="736"/>
      <c r="C413" s="102"/>
      <c r="E413" s="103"/>
      <c r="F413" s="104"/>
      <c r="G413" s="104"/>
      <c r="H413" s="104"/>
      <c r="I413" s="104"/>
      <c r="J413" s="104"/>
      <c r="K413" s="104"/>
      <c r="L413" s="104"/>
      <c r="M413" s="79"/>
      <c r="N413" s="102"/>
      <c r="P413" s="103"/>
      <c r="Q413" s="104"/>
      <c r="R413" s="104"/>
      <c r="S413" s="104"/>
      <c r="T413" s="104"/>
      <c r="U413" s="104"/>
      <c r="V413" s="104"/>
      <c r="W413" s="104"/>
      <c r="Y413" s="736"/>
      <c r="Z413" s="102"/>
      <c r="AB413" s="103"/>
      <c r="AC413" s="104"/>
      <c r="AD413" s="104"/>
      <c r="AE413" s="104"/>
      <c r="AF413" s="104"/>
      <c r="AG413" s="104"/>
      <c r="AH413" s="104"/>
      <c r="AI413" s="104"/>
      <c r="AJ413" s="79"/>
      <c r="AK413" s="102"/>
      <c r="AM413" s="103"/>
      <c r="AN413" s="104"/>
      <c r="AO413" s="104"/>
      <c r="AP413" s="104"/>
      <c r="AQ413" s="104"/>
      <c r="AR413" s="104"/>
      <c r="AS413" s="104"/>
      <c r="AT413" s="104"/>
    </row>
    <row r="414" spans="2:46" ht="18" customHeight="1" x14ac:dyDescent="0.25">
      <c r="B414" s="736"/>
      <c r="C414" s="79"/>
      <c r="D414" s="105" t="s">
        <v>124</v>
      </c>
      <c r="E414" s="85"/>
      <c r="F414" s="106"/>
      <c r="G414" s="106"/>
      <c r="H414" s="106"/>
      <c r="I414" s="106"/>
      <c r="J414" s="106"/>
      <c r="K414" s="106"/>
      <c r="L414" s="106"/>
      <c r="M414" s="79"/>
      <c r="N414" s="79"/>
      <c r="O414" s="105" t="s">
        <v>124</v>
      </c>
      <c r="P414" s="85"/>
      <c r="Q414" s="106"/>
      <c r="R414" s="106"/>
      <c r="S414" s="106"/>
      <c r="T414" s="106"/>
      <c r="U414" s="106"/>
      <c r="V414" s="106"/>
      <c r="W414" s="106"/>
      <c r="Y414" s="736"/>
      <c r="Z414" s="79"/>
      <c r="AA414" s="105" t="s">
        <v>124</v>
      </c>
      <c r="AB414" s="85"/>
      <c r="AC414" s="106"/>
      <c r="AD414" s="106"/>
      <c r="AE414" s="106"/>
      <c r="AF414" s="106"/>
      <c r="AG414" s="106"/>
      <c r="AH414" s="106"/>
      <c r="AI414" s="106"/>
      <c r="AJ414" s="79"/>
      <c r="AK414" s="79"/>
      <c r="AL414" s="105" t="s">
        <v>124</v>
      </c>
      <c r="AM414" s="85"/>
      <c r="AN414" s="106"/>
      <c r="AO414" s="106"/>
      <c r="AP414" s="106"/>
      <c r="AQ414" s="106"/>
      <c r="AR414" s="106"/>
      <c r="AS414" s="106"/>
      <c r="AT414" s="106"/>
    </row>
    <row r="415" spans="2:46" ht="18" customHeight="1" x14ac:dyDescent="0.25">
      <c r="B415" s="736"/>
      <c r="C415" s="100">
        <f>IF(D409&lt;&gt;"",'GROUPE A'!$K$17,"")</f>
        <v>2</v>
      </c>
      <c r="D415" s="85"/>
      <c r="E415" s="101"/>
      <c r="F415" s="700" t="s">
        <v>2</v>
      </c>
      <c r="G415" s="700"/>
      <c r="H415" s="700"/>
      <c r="I415" s="700"/>
      <c r="J415" s="700"/>
      <c r="K415" s="706"/>
      <c r="L415" s="706"/>
      <c r="M415" s="79"/>
      <c r="N415" s="100">
        <f>IF(O409&lt;&gt;"",'GROUPE A'!$K$23,"")</f>
        <v>8</v>
      </c>
      <c r="O415" s="85"/>
      <c r="P415" s="101"/>
      <c r="Q415" s="700" t="s">
        <v>2</v>
      </c>
      <c r="R415" s="700"/>
      <c r="S415" s="700"/>
      <c r="T415" s="700"/>
      <c r="U415" s="700"/>
      <c r="V415" s="706"/>
      <c r="W415" s="706"/>
      <c r="Y415" s="736"/>
      <c r="Z415" s="100">
        <f>IF(AA409&lt;&gt;"",'GROUPE B'!$K$17,"")</f>
        <v>16</v>
      </c>
      <c r="AA415" s="85"/>
      <c r="AB415" s="101"/>
      <c r="AC415" s="700" t="s">
        <v>2</v>
      </c>
      <c r="AD415" s="700"/>
      <c r="AE415" s="700"/>
      <c r="AF415" s="700"/>
      <c r="AG415" s="700"/>
      <c r="AH415" s="706"/>
      <c r="AI415" s="706"/>
      <c r="AJ415" s="79"/>
      <c r="AK415" s="100">
        <f>IF(AL409&lt;&gt;"",'GROUPE B'!$K$23,"")</f>
        <v>10</v>
      </c>
      <c r="AL415" s="85"/>
      <c r="AM415" s="101"/>
      <c r="AN415" s="700" t="s">
        <v>2</v>
      </c>
      <c r="AO415" s="700"/>
      <c r="AP415" s="700"/>
      <c r="AQ415" s="700"/>
      <c r="AR415" s="700"/>
      <c r="AS415" s="706"/>
      <c r="AT415" s="706"/>
    </row>
    <row r="416" spans="2:46" ht="30" customHeight="1" x14ac:dyDescent="0.25">
      <c r="B416" s="736"/>
      <c r="C416" s="711" t="str">
        <f>IF(C415&lt;&gt;"",VLOOKUP(C415,Liste!$C$17:$I$24,3,FALSE),"")</f>
        <v>LE MOAL Bruno</v>
      </c>
      <c r="D416" s="712"/>
      <c r="E416" s="713"/>
      <c r="F416" s="702"/>
      <c r="G416" s="702"/>
      <c r="H416" s="702"/>
      <c r="I416" s="702"/>
      <c r="J416" s="702"/>
      <c r="K416" s="707"/>
      <c r="L416" s="707"/>
      <c r="M416" s="79"/>
      <c r="N416" s="711" t="str">
        <f>IF(N415&lt;&gt;"",VLOOKUP(N415,Liste!$C$17:$I$24,3,FALSE),"")</f>
        <v>GOLLNISCH Laurent</v>
      </c>
      <c r="O416" s="712"/>
      <c r="P416" s="713"/>
      <c r="Q416" s="702"/>
      <c r="R416" s="702"/>
      <c r="S416" s="702"/>
      <c r="T416" s="702"/>
      <c r="U416" s="702"/>
      <c r="V416" s="707"/>
      <c r="W416" s="707"/>
      <c r="Y416" s="736"/>
      <c r="Z416" s="711" t="str">
        <f>IF(Z415&lt;&gt;"",VLOOKUP(Z415,Liste!$C$30:$I$37,3,FALSE),"")</f>
        <v>HENOUX Frédéric</v>
      </c>
      <c r="AA416" s="712"/>
      <c r="AB416" s="713"/>
      <c r="AC416" s="702"/>
      <c r="AD416" s="702"/>
      <c r="AE416" s="702"/>
      <c r="AF416" s="702"/>
      <c r="AG416" s="702"/>
      <c r="AH416" s="707"/>
      <c r="AI416" s="707"/>
      <c r="AJ416" s="79"/>
      <c r="AK416" s="711" t="str">
        <f>IF(AK415&lt;&gt;"",VLOOKUP(AK415,Liste!$C$30:$I$37,3,FALSE),"")</f>
        <v>HASLE Stéphane</v>
      </c>
      <c r="AL416" s="712"/>
      <c r="AM416" s="713"/>
      <c r="AN416" s="702"/>
      <c r="AO416" s="702"/>
      <c r="AP416" s="702"/>
      <c r="AQ416" s="702"/>
      <c r="AR416" s="702"/>
      <c r="AS416" s="707"/>
      <c r="AT416" s="707"/>
    </row>
    <row r="417" spans="2:46" ht="18" customHeight="1" x14ac:dyDescent="0.25">
      <c r="B417" s="736"/>
      <c r="C417" s="703" t="str">
        <f>IF(C415&lt;&gt;"",VLOOKUP(C415,Liste!$C$17:$I$24,7,FALSE),"")</f>
        <v>F.O.L.C.L.O.</v>
      </c>
      <c r="D417" s="704"/>
      <c r="E417" s="705"/>
      <c r="F417" s="701"/>
      <c r="G417" s="701"/>
      <c r="H417" s="701"/>
      <c r="I417" s="701"/>
      <c r="J417" s="701"/>
      <c r="K417" s="708"/>
      <c r="L417" s="708"/>
      <c r="M417" s="79"/>
      <c r="N417" s="703" t="str">
        <f>IF(N415&lt;&gt;"",VLOOKUP(N415,Liste!$C$17:$I$24,7,FALSE),"")</f>
        <v>MOULINS LES METZ HANDISPORT</v>
      </c>
      <c r="O417" s="704"/>
      <c r="P417" s="705"/>
      <c r="Q417" s="701"/>
      <c r="R417" s="701"/>
      <c r="S417" s="701"/>
      <c r="T417" s="701"/>
      <c r="U417" s="701"/>
      <c r="V417" s="708"/>
      <c r="W417" s="708"/>
      <c r="Y417" s="736"/>
      <c r="Z417" s="703" t="str">
        <f>IF(Z415&lt;&gt;"",VLOOKUP(Z415,Liste!$C$30:$I$37,7,FALSE),"")</f>
        <v>CTT CHATEAU THIERRY</v>
      </c>
      <c r="AA417" s="704"/>
      <c r="AB417" s="705"/>
      <c r="AC417" s="701"/>
      <c r="AD417" s="701"/>
      <c r="AE417" s="701"/>
      <c r="AF417" s="701"/>
      <c r="AG417" s="701"/>
      <c r="AH417" s="708"/>
      <c r="AI417" s="708"/>
      <c r="AJ417" s="79"/>
      <c r="AK417" s="703" t="str">
        <f>IF(AK415&lt;&gt;"",VLOOKUP(AK415,Liste!$C$30:$I$37,7,FALSE),"")</f>
        <v>THORIGNE-FOUILLARD TT</v>
      </c>
      <c r="AL417" s="704"/>
      <c r="AM417" s="705"/>
      <c r="AN417" s="701"/>
      <c r="AO417" s="701"/>
      <c r="AP417" s="701"/>
      <c r="AQ417" s="701"/>
      <c r="AR417" s="701"/>
      <c r="AS417" s="708"/>
      <c r="AT417" s="708"/>
    </row>
    <row r="418" spans="2:46" ht="18" customHeight="1" x14ac:dyDescent="0.25">
      <c r="B418" s="736"/>
      <c r="C418" s="102"/>
      <c r="E418" s="103"/>
      <c r="F418" s="104"/>
      <c r="G418" s="104"/>
      <c r="H418" s="104"/>
      <c r="I418" s="104"/>
      <c r="J418" s="104"/>
      <c r="K418" s="104"/>
      <c r="L418" s="104"/>
      <c r="M418" s="79"/>
      <c r="N418" s="102"/>
      <c r="P418" s="103"/>
      <c r="Q418" s="104"/>
      <c r="R418" s="104"/>
      <c r="S418" s="104"/>
      <c r="T418" s="104"/>
      <c r="U418" s="104"/>
      <c r="V418" s="104"/>
      <c r="W418" s="104"/>
      <c r="Y418" s="736"/>
      <c r="Z418" s="102"/>
      <c r="AB418" s="103"/>
      <c r="AC418" s="104"/>
      <c r="AD418" s="104"/>
      <c r="AE418" s="104"/>
      <c r="AF418" s="104"/>
      <c r="AG418" s="104"/>
      <c r="AH418" s="104"/>
      <c r="AI418" s="104"/>
      <c r="AJ418" s="79"/>
      <c r="AK418" s="102"/>
      <c r="AM418" s="103"/>
      <c r="AN418" s="104"/>
      <c r="AO418" s="104"/>
      <c r="AP418" s="104"/>
      <c r="AQ418" s="104"/>
      <c r="AR418" s="104"/>
      <c r="AS418" s="104"/>
      <c r="AT418" s="104"/>
    </row>
    <row r="419" spans="2:46" ht="18" customHeight="1" x14ac:dyDescent="0.25">
      <c r="B419" s="736"/>
      <c r="C419" s="79"/>
      <c r="D419" s="85"/>
      <c r="E419" s="85"/>
      <c r="F419" s="106"/>
      <c r="G419" s="106"/>
      <c r="H419" s="106"/>
      <c r="I419" s="106"/>
      <c r="J419" s="106"/>
      <c r="K419" s="106"/>
      <c r="L419" s="106"/>
      <c r="M419" s="79"/>
      <c r="N419" s="79"/>
      <c r="O419" s="85"/>
      <c r="P419" s="85"/>
      <c r="Q419" s="106"/>
      <c r="R419" s="106"/>
      <c r="S419" s="106"/>
      <c r="T419" s="106"/>
      <c r="U419" s="106"/>
      <c r="V419" s="106"/>
      <c r="W419" s="106"/>
      <c r="Y419" s="736"/>
      <c r="Z419" s="79"/>
      <c r="AA419" s="85"/>
      <c r="AB419" s="85"/>
      <c r="AC419" s="106"/>
      <c r="AD419" s="106"/>
      <c r="AE419" s="106"/>
      <c r="AF419" s="106"/>
      <c r="AG419" s="106"/>
      <c r="AH419" s="106"/>
      <c r="AI419" s="106"/>
      <c r="AJ419" s="79"/>
      <c r="AK419" s="79"/>
      <c r="AL419" s="85"/>
      <c r="AM419" s="85"/>
      <c r="AN419" s="106"/>
      <c r="AO419" s="106"/>
      <c r="AP419" s="106"/>
      <c r="AQ419" s="106"/>
      <c r="AR419" s="106"/>
      <c r="AS419" s="106"/>
      <c r="AT419" s="106"/>
    </row>
    <row r="420" spans="2:46" ht="18" customHeight="1" x14ac:dyDescent="0.25">
      <c r="B420" s="736"/>
      <c r="C420" s="79"/>
      <c r="D420" s="85"/>
      <c r="E420" s="85"/>
      <c r="F420" s="85"/>
      <c r="G420" s="85"/>
      <c r="H420" s="85"/>
      <c r="I420" s="85"/>
      <c r="J420" s="85"/>
      <c r="K420" s="85"/>
      <c r="L420" s="86"/>
      <c r="M420" s="79"/>
      <c r="N420" s="79"/>
      <c r="O420" s="85"/>
      <c r="P420" s="85"/>
      <c r="Q420" s="85"/>
      <c r="R420" s="85"/>
      <c r="S420" s="85"/>
      <c r="T420" s="85"/>
      <c r="U420" s="85"/>
      <c r="V420" s="85"/>
      <c r="W420" s="86"/>
      <c r="Y420" s="736"/>
      <c r="Z420" s="79"/>
      <c r="AA420" s="85"/>
      <c r="AB420" s="85"/>
      <c r="AC420" s="85"/>
      <c r="AD420" s="85"/>
      <c r="AE420" s="85"/>
      <c r="AF420" s="85"/>
      <c r="AG420" s="85"/>
      <c r="AH420" s="85"/>
      <c r="AI420" s="86"/>
      <c r="AJ420" s="79"/>
      <c r="AK420" s="79"/>
      <c r="AL420" s="85"/>
      <c r="AM420" s="85"/>
      <c r="AN420" s="85"/>
      <c r="AO420" s="85"/>
      <c r="AP420" s="85"/>
      <c r="AQ420" s="85"/>
      <c r="AR420" s="85"/>
      <c r="AS420" s="85"/>
      <c r="AT420" s="86"/>
    </row>
    <row r="421" spans="2:46" ht="18" customHeight="1" x14ac:dyDescent="0.25">
      <c r="B421" s="736"/>
      <c r="C421" s="709" t="s">
        <v>151</v>
      </c>
      <c r="D421" s="710"/>
      <c r="E421" s="710"/>
      <c r="F421" s="107" t="s">
        <v>81</v>
      </c>
      <c r="G421" s="107" t="s">
        <v>152</v>
      </c>
      <c r="H421" s="107" t="s">
        <v>153</v>
      </c>
      <c r="I421" s="85"/>
      <c r="J421" s="85"/>
      <c r="K421" s="85"/>
      <c r="L421" s="86"/>
      <c r="M421" s="79"/>
      <c r="N421" s="709" t="s">
        <v>151</v>
      </c>
      <c r="O421" s="710"/>
      <c r="P421" s="710"/>
      <c r="Q421" s="107" t="s">
        <v>81</v>
      </c>
      <c r="R421" s="107" t="s">
        <v>152</v>
      </c>
      <c r="S421" s="107" t="s">
        <v>153</v>
      </c>
      <c r="T421" s="85"/>
      <c r="U421" s="85"/>
      <c r="V421" s="85"/>
      <c r="W421" s="86"/>
      <c r="Y421" s="736"/>
      <c r="Z421" s="709" t="s">
        <v>151</v>
      </c>
      <c r="AA421" s="710"/>
      <c r="AB421" s="710"/>
      <c r="AC421" s="107" t="s">
        <v>81</v>
      </c>
      <c r="AD421" s="107" t="s">
        <v>152</v>
      </c>
      <c r="AE421" s="107" t="s">
        <v>153</v>
      </c>
      <c r="AF421" s="85"/>
      <c r="AG421" s="85"/>
      <c r="AH421" s="85"/>
      <c r="AI421" s="86"/>
      <c r="AJ421" s="79"/>
      <c r="AK421" s="709" t="s">
        <v>151</v>
      </c>
      <c r="AL421" s="710"/>
      <c r="AM421" s="710"/>
      <c r="AN421" s="107" t="s">
        <v>81</v>
      </c>
      <c r="AO421" s="107" t="s">
        <v>152</v>
      </c>
      <c r="AP421" s="107" t="s">
        <v>153</v>
      </c>
      <c r="AQ421" s="85"/>
      <c r="AR421" s="85"/>
      <c r="AS421" s="85"/>
      <c r="AT421" s="86"/>
    </row>
    <row r="422" spans="2:46" ht="18" customHeight="1" x14ac:dyDescent="0.25">
      <c r="B422" s="736"/>
      <c r="C422" s="694" t="str">
        <f>C411</f>
        <v>RUTLER Sébastien</v>
      </c>
      <c r="D422" s="695"/>
      <c r="E422" s="696"/>
      <c r="F422" s="700"/>
      <c r="G422" s="700"/>
      <c r="H422" s="700"/>
      <c r="I422" s="85"/>
      <c r="J422" s="85"/>
      <c r="K422" s="85"/>
      <c r="L422" s="86"/>
      <c r="M422" s="79"/>
      <c r="N422" s="694" t="str">
        <f>N411</f>
        <v>PLET Victorien</v>
      </c>
      <c r="O422" s="695"/>
      <c r="P422" s="696"/>
      <c r="Q422" s="700"/>
      <c r="R422" s="700"/>
      <c r="S422" s="700"/>
      <c r="T422" s="85"/>
      <c r="U422" s="85"/>
      <c r="V422" s="85"/>
      <c r="W422" s="86"/>
      <c r="Y422" s="736"/>
      <c r="Z422" s="694" t="str">
        <f>Z411</f>
        <v>PAPIRER Alan</v>
      </c>
      <c r="AA422" s="695"/>
      <c r="AB422" s="696"/>
      <c r="AC422" s="700"/>
      <c r="AD422" s="700"/>
      <c r="AE422" s="700"/>
      <c r="AF422" s="85"/>
      <c r="AG422" s="85"/>
      <c r="AH422" s="85"/>
      <c r="AI422" s="86"/>
      <c r="AJ422" s="79"/>
      <c r="AK422" s="694" t="str">
        <f>AK411</f>
        <v>ADJAL Yorick</v>
      </c>
      <c r="AL422" s="695"/>
      <c r="AM422" s="696"/>
      <c r="AN422" s="700"/>
      <c r="AO422" s="700"/>
      <c r="AP422" s="700"/>
      <c r="AQ422" s="85"/>
      <c r="AR422" s="85"/>
      <c r="AS422" s="85"/>
      <c r="AT422" s="86"/>
    </row>
    <row r="423" spans="2:46" ht="18" customHeight="1" x14ac:dyDescent="0.25">
      <c r="B423" s="736"/>
      <c r="C423" s="697"/>
      <c r="D423" s="698"/>
      <c r="E423" s="699"/>
      <c r="F423" s="701"/>
      <c r="G423" s="701"/>
      <c r="H423" s="701"/>
      <c r="I423" s="85"/>
      <c r="J423" s="85"/>
      <c r="K423" s="85"/>
      <c r="L423" s="86"/>
      <c r="M423" s="79"/>
      <c r="N423" s="697"/>
      <c r="O423" s="698"/>
      <c r="P423" s="699"/>
      <c r="Q423" s="701"/>
      <c r="R423" s="701"/>
      <c r="S423" s="701"/>
      <c r="T423" s="85"/>
      <c r="U423" s="85"/>
      <c r="V423" s="85"/>
      <c r="W423" s="86"/>
      <c r="Y423" s="736"/>
      <c r="Z423" s="697"/>
      <c r="AA423" s="698"/>
      <c r="AB423" s="699"/>
      <c r="AC423" s="701"/>
      <c r="AD423" s="701"/>
      <c r="AE423" s="701"/>
      <c r="AF423" s="85"/>
      <c r="AG423" s="85"/>
      <c r="AH423" s="85"/>
      <c r="AI423" s="86"/>
      <c r="AJ423" s="79"/>
      <c r="AK423" s="697"/>
      <c r="AL423" s="698"/>
      <c r="AM423" s="699"/>
      <c r="AN423" s="701"/>
      <c r="AO423" s="701"/>
      <c r="AP423" s="701"/>
      <c r="AQ423" s="85"/>
      <c r="AR423" s="85"/>
      <c r="AS423" s="85"/>
      <c r="AT423" s="86"/>
    </row>
    <row r="424" spans="2:46" ht="18" customHeight="1" x14ac:dyDescent="0.25">
      <c r="B424" s="736"/>
      <c r="C424" s="694" t="str">
        <f>C416</f>
        <v>LE MOAL Bruno</v>
      </c>
      <c r="D424" s="695"/>
      <c r="E424" s="696"/>
      <c r="F424" s="700"/>
      <c r="G424" s="700"/>
      <c r="H424" s="700"/>
      <c r="I424" s="85"/>
      <c r="J424" s="85"/>
      <c r="K424" s="85"/>
      <c r="L424" s="86"/>
      <c r="M424" s="79"/>
      <c r="N424" s="694" t="str">
        <f>N416</f>
        <v>GOLLNISCH Laurent</v>
      </c>
      <c r="O424" s="695"/>
      <c r="P424" s="696"/>
      <c r="Q424" s="700"/>
      <c r="R424" s="700"/>
      <c r="S424" s="700"/>
      <c r="T424" s="85"/>
      <c r="U424" s="85"/>
      <c r="V424" s="85"/>
      <c r="W424" s="86"/>
      <c r="Y424" s="736"/>
      <c r="Z424" s="694" t="str">
        <f>Z416</f>
        <v>HENOUX Frédéric</v>
      </c>
      <c r="AA424" s="695"/>
      <c r="AB424" s="696"/>
      <c r="AC424" s="700"/>
      <c r="AD424" s="700"/>
      <c r="AE424" s="700"/>
      <c r="AF424" s="85"/>
      <c r="AG424" s="85"/>
      <c r="AH424" s="85"/>
      <c r="AI424" s="86"/>
      <c r="AJ424" s="79"/>
      <c r="AK424" s="694" t="str">
        <f>AK416</f>
        <v>HASLE Stéphane</v>
      </c>
      <c r="AL424" s="695"/>
      <c r="AM424" s="696"/>
      <c r="AN424" s="700"/>
      <c r="AO424" s="700"/>
      <c r="AP424" s="700"/>
      <c r="AQ424" s="85"/>
      <c r="AR424" s="85"/>
      <c r="AS424" s="85"/>
      <c r="AT424" s="86"/>
    </row>
    <row r="425" spans="2:46" ht="18" customHeight="1" x14ac:dyDescent="0.25">
      <c r="B425" s="736"/>
      <c r="C425" s="697"/>
      <c r="D425" s="698"/>
      <c r="E425" s="699"/>
      <c r="F425" s="701"/>
      <c r="G425" s="701"/>
      <c r="H425" s="701"/>
      <c r="I425" s="85"/>
      <c r="J425" s="85"/>
      <c r="K425" s="85"/>
      <c r="L425" s="86"/>
      <c r="M425" s="79"/>
      <c r="N425" s="697"/>
      <c r="O425" s="698"/>
      <c r="P425" s="699"/>
      <c r="Q425" s="701"/>
      <c r="R425" s="701"/>
      <c r="S425" s="701"/>
      <c r="T425" s="85"/>
      <c r="U425" s="85"/>
      <c r="V425" s="85"/>
      <c r="W425" s="86"/>
      <c r="Y425" s="736"/>
      <c r="Z425" s="697"/>
      <c r="AA425" s="698"/>
      <c r="AB425" s="699"/>
      <c r="AC425" s="701"/>
      <c r="AD425" s="701"/>
      <c r="AE425" s="701"/>
      <c r="AF425" s="85"/>
      <c r="AG425" s="85"/>
      <c r="AH425" s="85"/>
      <c r="AI425" s="86"/>
      <c r="AJ425" s="79"/>
      <c r="AK425" s="697"/>
      <c r="AL425" s="698"/>
      <c r="AM425" s="699"/>
      <c r="AN425" s="701"/>
      <c r="AO425" s="701"/>
      <c r="AP425" s="701"/>
      <c r="AQ425" s="85"/>
      <c r="AR425" s="85"/>
      <c r="AS425" s="85"/>
      <c r="AT425" s="86"/>
    </row>
    <row r="426" spans="2:46" ht="18" customHeight="1" x14ac:dyDescent="0.25">
      <c r="B426" s="736"/>
      <c r="C426" s="108" t="s">
        <v>154</v>
      </c>
      <c r="D426" s="85"/>
      <c r="E426" s="85"/>
      <c r="F426" s="85"/>
      <c r="G426" s="85"/>
      <c r="H426" s="85"/>
      <c r="I426" s="85"/>
      <c r="J426" s="85"/>
      <c r="K426" s="85"/>
      <c r="L426" s="86"/>
      <c r="M426" s="79"/>
      <c r="N426" s="108" t="s">
        <v>154</v>
      </c>
      <c r="O426" s="85"/>
      <c r="P426" s="85"/>
      <c r="Q426" s="85"/>
      <c r="R426" s="85"/>
      <c r="S426" s="85"/>
      <c r="T426" s="85"/>
      <c r="U426" s="85"/>
      <c r="V426" s="85"/>
      <c r="W426" s="86"/>
      <c r="Y426" s="736"/>
      <c r="Z426" s="108" t="s">
        <v>154</v>
      </c>
      <c r="AA426" s="85"/>
      <c r="AB426" s="85"/>
      <c r="AC426" s="85"/>
      <c r="AD426" s="85"/>
      <c r="AE426" s="85"/>
      <c r="AF426" s="85"/>
      <c r="AG426" s="85"/>
      <c r="AH426" s="85"/>
      <c r="AI426" s="86"/>
      <c r="AJ426" s="79"/>
      <c r="AK426" s="108" t="s">
        <v>154</v>
      </c>
      <c r="AL426" s="85"/>
      <c r="AM426" s="85"/>
      <c r="AN426" s="85"/>
      <c r="AO426" s="85"/>
      <c r="AP426" s="85"/>
      <c r="AQ426" s="85"/>
      <c r="AR426" s="85"/>
      <c r="AS426" s="85"/>
      <c r="AT426" s="86"/>
    </row>
    <row r="427" spans="2:46" ht="18" customHeight="1" x14ac:dyDescent="0.25">
      <c r="B427" s="736"/>
      <c r="C427" s="79"/>
      <c r="D427" s="85"/>
      <c r="E427" s="85"/>
      <c r="F427" s="85"/>
      <c r="G427" s="85"/>
      <c r="H427" s="85"/>
      <c r="I427" s="85"/>
      <c r="J427" s="85"/>
      <c r="K427" s="85"/>
      <c r="L427" s="86"/>
      <c r="M427" s="79"/>
      <c r="N427" s="79"/>
      <c r="O427" s="85"/>
      <c r="P427" s="85"/>
      <c r="Q427" s="85"/>
      <c r="R427" s="85"/>
      <c r="S427" s="85"/>
      <c r="T427" s="85"/>
      <c r="U427" s="85"/>
      <c r="V427" s="85"/>
      <c r="W427" s="86"/>
      <c r="Y427" s="736"/>
      <c r="Z427" s="79"/>
      <c r="AA427" s="85"/>
      <c r="AB427" s="85"/>
      <c r="AC427" s="85"/>
      <c r="AD427" s="85"/>
      <c r="AE427" s="85"/>
      <c r="AF427" s="85"/>
      <c r="AG427" s="85"/>
      <c r="AH427" s="85"/>
      <c r="AI427" s="86"/>
      <c r="AJ427" s="79"/>
      <c r="AK427" s="79"/>
      <c r="AL427" s="85"/>
      <c r="AM427" s="85"/>
      <c r="AN427" s="85"/>
      <c r="AO427" s="85"/>
      <c r="AP427" s="85"/>
      <c r="AQ427" s="85"/>
      <c r="AR427" s="85"/>
      <c r="AS427" s="85"/>
      <c r="AT427" s="86"/>
    </row>
    <row r="428" spans="2:46" ht="18" customHeight="1" x14ac:dyDescent="0.25">
      <c r="B428" s="736"/>
      <c r="C428" s="109" t="s">
        <v>155</v>
      </c>
      <c r="D428" s="110"/>
      <c r="E428" s="110"/>
      <c r="F428" s="110"/>
      <c r="G428" s="110"/>
      <c r="H428" s="110"/>
      <c r="I428" s="110"/>
      <c r="J428" s="110"/>
      <c r="K428" s="110"/>
      <c r="L428" s="111"/>
      <c r="M428" s="79"/>
      <c r="N428" s="109" t="s">
        <v>155</v>
      </c>
      <c r="O428" s="110"/>
      <c r="P428" s="110"/>
      <c r="Q428" s="110"/>
      <c r="R428" s="110"/>
      <c r="S428" s="110"/>
      <c r="T428" s="110"/>
      <c r="U428" s="110"/>
      <c r="V428" s="110"/>
      <c r="W428" s="111"/>
      <c r="Y428" s="736"/>
      <c r="Z428" s="109" t="s">
        <v>155</v>
      </c>
      <c r="AA428" s="110"/>
      <c r="AB428" s="110"/>
      <c r="AC428" s="110"/>
      <c r="AD428" s="110"/>
      <c r="AE428" s="110"/>
      <c r="AF428" s="110"/>
      <c r="AG428" s="110"/>
      <c r="AH428" s="110"/>
      <c r="AI428" s="111"/>
      <c r="AJ428" s="79"/>
      <c r="AK428" s="109" t="s">
        <v>155</v>
      </c>
      <c r="AL428" s="110"/>
      <c r="AM428" s="110"/>
      <c r="AN428" s="110"/>
      <c r="AO428" s="110"/>
      <c r="AP428" s="110"/>
      <c r="AQ428" s="110"/>
      <c r="AR428" s="110"/>
      <c r="AS428" s="110"/>
      <c r="AT428" s="111"/>
    </row>
    <row r="429" spans="2:46" ht="18" customHeight="1" x14ac:dyDescent="0.25">
      <c r="B429" s="736"/>
      <c r="C429" s="112"/>
      <c r="D429" s="112"/>
      <c r="E429" s="112"/>
      <c r="F429" s="112"/>
      <c r="G429" s="112"/>
      <c r="H429" s="112"/>
      <c r="I429" s="112"/>
      <c r="J429" s="112"/>
      <c r="K429" s="112"/>
      <c r="L429" s="112"/>
      <c r="M429" s="112"/>
      <c r="N429" s="112"/>
      <c r="O429" s="112"/>
      <c r="P429" s="112"/>
      <c r="Q429" s="112"/>
      <c r="R429" s="112"/>
      <c r="S429" s="112"/>
      <c r="T429" s="112"/>
      <c r="U429" s="112"/>
      <c r="V429" s="112"/>
      <c r="W429" s="112"/>
      <c r="Y429" s="736"/>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row>
    <row r="430" spans="2:46" ht="18" customHeight="1" x14ac:dyDescent="0.25">
      <c r="B430" s="736"/>
      <c r="C430" s="112"/>
      <c r="D430" s="112"/>
      <c r="E430" s="112"/>
      <c r="F430" s="112"/>
      <c r="G430" s="112"/>
      <c r="H430" s="112"/>
      <c r="I430" s="112"/>
      <c r="J430" s="112"/>
      <c r="K430" s="112"/>
      <c r="L430" s="112"/>
      <c r="M430" s="112"/>
      <c r="N430" s="112"/>
      <c r="O430" s="112"/>
      <c r="P430" s="112"/>
      <c r="Q430" s="112"/>
      <c r="R430" s="112"/>
      <c r="S430" s="112"/>
      <c r="T430" s="112"/>
      <c r="U430" s="112"/>
      <c r="V430" s="112"/>
      <c r="W430" s="112"/>
      <c r="Y430" s="736"/>
      <c r="Z430" s="112"/>
      <c r="AA430" s="112"/>
      <c r="AB430" s="112"/>
      <c r="AC430" s="112"/>
      <c r="AD430" s="112"/>
      <c r="AE430" s="112"/>
      <c r="AF430" s="112"/>
      <c r="AG430" s="112"/>
      <c r="AH430" s="112"/>
      <c r="AI430" s="112"/>
      <c r="AJ430" s="112"/>
      <c r="AK430" s="112"/>
      <c r="AL430" s="112"/>
      <c r="AM430" s="112"/>
      <c r="AN430" s="112"/>
      <c r="AO430" s="112"/>
      <c r="AP430" s="112"/>
      <c r="AQ430" s="112"/>
      <c r="AR430" s="112"/>
      <c r="AS430" s="112"/>
      <c r="AT430" s="112"/>
    </row>
    <row r="431" spans="2:46" ht="18" customHeight="1" x14ac:dyDescent="0.25">
      <c r="B431" s="736"/>
      <c r="C431" s="726" t="str">
        <f>IF(Prépa!$O$10&lt;&gt;0,Prépa!$O$10,"")</f>
        <v>Critérium Fédéral</v>
      </c>
      <c r="D431" s="727"/>
      <c r="E431" s="727"/>
      <c r="F431" s="727"/>
      <c r="G431" s="727"/>
      <c r="H431" s="727"/>
      <c r="I431" s="727"/>
      <c r="J431" s="727"/>
      <c r="K431" s="727"/>
      <c r="L431" s="728"/>
      <c r="M431" s="79"/>
      <c r="N431" s="726" t="str">
        <f>IF(Prépa!$O$10&lt;&gt;0,Prépa!$O$10,"")</f>
        <v>Critérium Fédéral</v>
      </c>
      <c r="O431" s="727"/>
      <c r="P431" s="727"/>
      <c r="Q431" s="727"/>
      <c r="R431" s="727"/>
      <c r="S431" s="727"/>
      <c r="T431" s="727"/>
      <c r="U431" s="727"/>
      <c r="V431" s="727"/>
      <c r="W431" s="728"/>
      <c r="Y431" s="736"/>
      <c r="Z431" s="726" t="str">
        <f>IF(Prépa!$O$10&lt;&gt;0,Prépa!$O$10,"")</f>
        <v>Critérium Fédéral</v>
      </c>
      <c r="AA431" s="727"/>
      <c r="AB431" s="727"/>
      <c r="AC431" s="727"/>
      <c r="AD431" s="727"/>
      <c r="AE431" s="727"/>
      <c r="AF431" s="727"/>
      <c r="AG431" s="727"/>
      <c r="AH431" s="727"/>
      <c r="AI431" s="728"/>
      <c r="AJ431" s="79"/>
      <c r="AK431" s="726" t="str">
        <f>IF(Prépa!$O$10&lt;&gt;0,Prépa!$O$10,"")</f>
        <v>Critérium Fédéral</v>
      </c>
      <c r="AL431" s="727"/>
      <c r="AM431" s="727"/>
      <c r="AN431" s="727"/>
      <c r="AO431" s="727"/>
      <c r="AP431" s="727"/>
      <c r="AQ431" s="727"/>
      <c r="AR431" s="727"/>
      <c r="AS431" s="727"/>
      <c r="AT431" s="728"/>
    </row>
    <row r="432" spans="2:46" ht="18" customHeight="1" x14ac:dyDescent="0.25">
      <c r="B432" s="736"/>
      <c r="C432" s="729" t="str">
        <f>IF(Prépa!$D$14&lt;&gt;0,Prépa!$D$14,"")&amp;IF(Prépa!$K$110&lt;&gt;0," - "&amp;Prépa!$K$110,"")</f>
        <v>TOURS - 10 Fevrier 2018</v>
      </c>
      <c r="D432" s="730"/>
      <c r="E432" s="730"/>
      <c r="F432" s="730"/>
      <c r="G432" s="730"/>
      <c r="H432" s="730"/>
      <c r="I432" s="730"/>
      <c r="J432" s="730"/>
      <c r="K432" s="730"/>
      <c r="L432" s="731"/>
      <c r="M432" s="79"/>
      <c r="N432" s="729" t="str">
        <f>IF(Prépa!$D$14&lt;&gt;0,Prépa!$D$14,"")&amp;IF(Prépa!$K$110&lt;&gt;0," - "&amp;Prépa!$K$110,"")</f>
        <v>TOURS - 10 Fevrier 2018</v>
      </c>
      <c r="O432" s="730"/>
      <c r="P432" s="730"/>
      <c r="Q432" s="730"/>
      <c r="R432" s="730"/>
      <c r="S432" s="730"/>
      <c r="T432" s="730"/>
      <c r="U432" s="730"/>
      <c r="V432" s="730"/>
      <c r="W432" s="731"/>
      <c r="Y432" s="736"/>
      <c r="Z432" s="729" t="str">
        <f>IF(Prépa!$D$14&lt;&gt;0,Prépa!$D$14,"")&amp;IF(Prépa!$K$110&lt;&gt;0," - "&amp;Prépa!$K$110,"")</f>
        <v>TOURS - 10 Fevrier 2018</v>
      </c>
      <c r="AA432" s="730"/>
      <c r="AB432" s="730"/>
      <c r="AC432" s="730"/>
      <c r="AD432" s="730"/>
      <c r="AE432" s="730"/>
      <c r="AF432" s="730"/>
      <c r="AG432" s="730"/>
      <c r="AH432" s="730"/>
      <c r="AI432" s="731"/>
      <c r="AJ432" s="79"/>
      <c r="AK432" s="729" t="str">
        <f>IF(Prépa!$D$14&lt;&gt;0,Prépa!$D$14,"")&amp;IF(Prépa!$K$110&lt;&gt;0," - "&amp;Prépa!$K$110,"")</f>
        <v>TOURS - 10 Fevrier 2018</v>
      </c>
      <c r="AL432" s="730"/>
      <c r="AM432" s="730"/>
      <c r="AN432" s="730"/>
      <c r="AO432" s="730"/>
      <c r="AP432" s="730"/>
      <c r="AQ432" s="730"/>
      <c r="AR432" s="730"/>
      <c r="AS432" s="730"/>
      <c r="AT432" s="731"/>
    </row>
    <row r="433" spans="2:46" ht="18" customHeight="1" x14ac:dyDescent="0.25">
      <c r="B433" s="736"/>
      <c r="C433" s="80"/>
      <c r="D433" s="81"/>
      <c r="E433" s="81"/>
      <c r="F433" s="81"/>
      <c r="G433" s="81"/>
      <c r="H433" s="81"/>
      <c r="I433" s="81"/>
      <c r="J433" s="81"/>
      <c r="K433" s="81"/>
      <c r="L433" s="82"/>
      <c r="M433" s="79"/>
      <c r="N433" s="80"/>
      <c r="O433" s="81"/>
      <c r="P433" s="81"/>
      <c r="Q433" s="81"/>
      <c r="R433" s="81"/>
      <c r="S433" s="81"/>
      <c r="T433" s="81"/>
      <c r="U433" s="81"/>
      <c r="V433" s="81"/>
      <c r="W433" s="82"/>
      <c r="Y433" s="736"/>
      <c r="Z433" s="80"/>
      <c r="AA433" s="81"/>
      <c r="AB433" s="81"/>
      <c r="AC433" s="81"/>
      <c r="AD433" s="81"/>
      <c r="AE433" s="81"/>
      <c r="AF433" s="81"/>
      <c r="AG433" s="81"/>
      <c r="AH433" s="81"/>
      <c r="AI433" s="82"/>
      <c r="AJ433" s="79"/>
      <c r="AK433" s="80"/>
      <c r="AL433" s="81"/>
      <c r="AM433" s="81"/>
      <c r="AN433" s="81"/>
      <c r="AO433" s="81"/>
      <c r="AP433" s="81"/>
      <c r="AQ433" s="81"/>
      <c r="AR433" s="81"/>
      <c r="AS433" s="81"/>
      <c r="AT433" s="82"/>
    </row>
    <row r="434" spans="2:46" ht="18" customHeight="1" x14ac:dyDescent="0.25">
      <c r="B434" s="736"/>
      <c r="C434" s="732" t="str">
        <f>IF(Prépa!$O$72&lt;&gt;"",Prépa!$O$72,"")&amp;IF(Prépa!$O$29&lt;&gt;""," - "&amp;Prépa!$O$29,"")</f>
        <v>OPEN Assis - Nat 2A Nord</v>
      </c>
      <c r="D434" s="733"/>
      <c r="E434" s="733"/>
      <c r="F434" s="733"/>
      <c r="G434" s="733"/>
      <c r="H434" s="733"/>
      <c r="I434" s="733"/>
      <c r="J434" s="733"/>
      <c r="K434" s="733"/>
      <c r="L434" s="734"/>
      <c r="M434" s="79"/>
      <c r="N434" s="732" t="str">
        <f>IF(Prépa!$O$72&lt;&gt;"",Prépa!$O$72,"")&amp;IF(Prépa!$O$29&lt;&gt;""," - "&amp;Prépa!$O$29,"")</f>
        <v>OPEN Assis - Nat 2A Nord</v>
      </c>
      <c r="O434" s="733"/>
      <c r="P434" s="733"/>
      <c r="Q434" s="733"/>
      <c r="R434" s="733"/>
      <c r="S434" s="733"/>
      <c r="T434" s="733"/>
      <c r="U434" s="733"/>
      <c r="V434" s="733"/>
      <c r="W434" s="734"/>
      <c r="Y434" s="736"/>
      <c r="Z434" s="732" t="str">
        <f>IF(Prépa!$O$72&lt;&gt;"",Prépa!$O$72,"")&amp;IF(Prépa!$O$32&lt;&gt;""," - "&amp;Prépa!$O$32,"")</f>
        <v>OPEN Assis - Nat 2B Nord</v>
      </c>
      <c r="AA434" s="733"/>
      <c r="AB434" s="733"/>
      <c r="AC434" s="733"/>
      <c r="AD434" s="733"/>
      <c r="AE434" s="733"/>
      <c r="AF434" s="733"/>
      <c r="AG434" s="733"/>
      <c r="AH434" s="733"/>
      <c r="AI434" s="734"/>
      <c r="AJ434" s="79"/>
      <c r="AK434" s="732" t="str">
        <f>IF(Prépa!$O$72&lt;&gt;"",Prépa!$O$72,"")&amp;IF(Prépa!$O$32&lt;&gt;""," - "&amp;Prépa!$O$32,"")</f>
        <v>OPEN Assis - Nat 2B Nord</v>
      </c>
      <c r="AL434" s="733"/>
      <c r="AM434" s="733"/>
      <c r="AN434" s="733"/>
      <c r="AO434" s="733"/>
      <c r="AP434" s="733"/>
      <c r="AQ434" s="733"/>
      <c r="AR434" s="733"/>
      <c r="AS434" s="733"/>
      <c r="AT434" s="734"/>
    </row>
    <row r="435" spans="2:46" ht="18" customHeight="1" x14ac:dyDescent="0.25">
      <c r="B435" s="736"/>
      <c r="C435" s="83"/>
      <c r="D435" s="84"/>
      <c r="E435" s="84"/>
      <c r="F435" s="84"/>
      <c r="G435" s="85"/>
      <c r="H435" s="85"/>
      <c r="I435" s="85"/>
      <c r="J435" s="85"/>
      <c r="K435" s="85"/>
      <c r="L435" s="86"/>
      <c r="M435" s="79"/>
      <c r="N435" s="83"/>
      <c r="O435" s="84"/>
      <c r="P435" s="84"/>
      <c r="Q435" s="84"/>
      <c r="R435" s="85"/>
      <c r="S435" s="85"/>
      <c r="T435" s="85"/>
      <c r="U435" s="85"/>
      <c r="V435" s="85"/>
      <c r="W435" s="86"/>
      <c r="Y435" s="736"/>
      <c r="Z435" s="83"/>
      <c r="AA435" s="84"/>
      <c r="AB435" s="84"/>
      <c r="AC435" s="84"/>
      <c r="AD435" s="85"/>
      <c r="AE435" s="85"/>
      <c r="AF435" s="85"/>
      <c r="AG435" s="85"/>
      <c r="AH435" s="85"/>
      <c r="AI435" s="86"/>
      <c r="AJ435" s="79"/>
      <c r="AK435" s="83"/>
      <c r="AL435" s="84"/>
      <c r="AM435" s="84"/>
      <c r="AN435" s="84"/>
      <c r="AO435" s="85"/>
      <c r="AP435" s="85"/>
      <c r="AQ435" s="85"/>
      <c r="AR435" s="85"/>
      <c r="AS435" s="85"/>
      <c r="AT435" s="86"/>
    </row>
    <row r="436" spans="2:46" ht="18" customHeight="1" x14ac:dyDescent="0.25">
      <c r="B436" s="736"/>
      <c r="C436" s="87"/>
      <c r="D436" s="88"/>
      <c r="E436" s="89" t="s">
        <v>145</v>
      </c>
      <c r="F436" s="735" t="str">
        <f>IF(Prépa!$W$50&lt;&gt;"",Prépa!$W$50,"")</f>
        <v>16h30</v>
      </c>
      <c r="G436" s="735"/>
      <c r="I436" s="89" t="s">
        <v>146</v>
      </c>
      <c r="J436" s="90">
        <f>IF(Prépa!$X$50&lt;&gt;"",Prépa!$X$50,"")</f>
        <v>3</v>
      </c>
      <c r="K436" s="91"/>
      <c r="L436" s="86"/>
      <c r="M436" s="79"/>
      <c r="N436" s="87"/>
      <c r="O436" s="88"/>
      <c r="P436" s="89" t="s">
        <v>145</v>
      </c>
      <c r="Q436" s="735" t="str">
        <f>IF(Prépa!$W$51&lt;&gt;"",Prépa!$W$51,"")</f>
        <v>16h30</v>
      </c>
      <c r="R436" s="735"/>
      <c r="T436" s="89" t="s">
        <v>146</v>
      </c>
      <c r="U436" s="90">
        <f>IF(Prépa!$X$51&lt;&gt;"",Prépa!$X$51,"")</f>
        <v>4</v>
      </c>
      <c r="V436" s="91"/>
      <c r="W436" s="86"/>
      <c r="Y436" s="736"/>
      <c r="Z436" s="87"/>
      <c r="AA436" s="88"/>
      <c r="AB436" s="89" t="s">
        <v>145</v>
      </c>
      <c r="AC436" s="735" t="str">
        <f>IF(Prépa!$AD$50&lt;&gt;"",Prépa!$AD$50,"")</f>
        <v>16h30</v>
      </c>
      <c r="AD436" s="735"/>
      <c r="AF436" s="89" t="s">
        <v>146</v>
      </c>
      <c r="AG436" s="90">
        <f>IF(Prépa!$AE$50&lt;&gt;"",Prépa!$AE$50,"")</f>
        <v>6</v>
      </c>
      <c r="AH436" s="91"/>
      <c r="AI436" s="86"/>
      <c r="AJ436" s="79"/>
      <c r="AK436" s="87"/>
      <c r="AL436" s="88"/>
      <c r="AM436" s="89" t="s">
        <v>145</v>
      </c>
      <c r="AN436" s="735" t="str">
        <f>IF(Prépa!$AD$51&lt;&gt;"",Prépa!$AD$51,"")</f>
        <v>16h30</v>
      </c>
      <c r="AO436" s="735"/>
      <c r="AQ436" s="89" t="s">
        <v>146</v>
      </c>
      <c r="AR436" s="90">
        <f>IF(Prépa!$AE$51&lt;&gt;"",Prépa!$AE$51,"")</f>
        <v>5</v>
      </c>
      <c r="AS436" s="91"/>
      <c r="AT436" s="86"/>
    </row>
    <row r="437" spans="2:46" ht="18" customHeight="1" x14ac:dyDescent="0.25">
      <c r="B437" s="736"/>
      <c r="C437" s="92"/>
      <c r="D437" s="93"/>
      <c r="E437" s="93"/>
      <c r="F437" s="94"/>
      <c r="G437" s="94"/>
      <c r="H437" s="94"/>
      <c r="I437" s="94"/>
      <c r="J437" s="94"/>
      <c r="K437" s="85"/>
      <c r="L437" s="86"/>
      <c r="M437" s="79"/>
      <c r="N437" s="92"/>
      <c r="O437" s="93"/>
      <c r="P437" s="93"/>
      <c r="Q437" s="94"/>
      <c r="R437" s="94"/>
      <c r="S437" s="94"/>
      <c r="T437" s="94"/>
      <c r="U437" s="94"/>
      <c r="V437" s="85"/>
      <c r="W437" s="86"/>
      <c r="Y437" s="736"/>
      <c r="Z437" s="92"/>
      <c r="AA437" s="93"/>
      <c r="AB437" s="93"/>
      <c r="AC437" s="94"/>
      <c r="AD437" s="94"/>
      <c r="AE437" s="94"/>
      <c r="AF437" s="94"/>
      <c r="AG437" s="94"/>
      <c r="AH437" s="85"/>
      <c r="AI437" s="86"/>
      <c r="AJ437" s="79"/>
      <c r="AK437" s="92"/>
      <c r="AL437" s="93"/>
      <c r="AM437" s="93"/>
      <c r="AN437" s="94"/>
      <c r="AO437" s="94"/>
      <c r="AP437" s="94"/>
      <c r="AQ437" s="94"/>
      <c r="AR437" s="94"/>
      <c r="AS437" s="85"/>
      <c r="AT437" s="86"/>
    </row>
    <row r="438" spans="2:46" ht="18" customHeight="1" x14ac:dyDescent="0.25">
      <c r="B438" s="736"/>
      <c r="C438" s="95" t="s">
        <v>147</v>
      </c>
      <c r="D438" s="93"/>
      <c r="G438" s="94"/>
      <c r="H438" s="94"/>
      <c r="I438" s="94"/>
      <c r="J438" s="94"/>
      <c r="K438" s="85"/>
      <c r="L438" s="86"/>
      <c r="M438" s="79"/>
      <c r="N438" s="95" t="s">
        <v>147</v>
      </c>
      <c r="O438" s="93"/>
      <c r="R438" s="94"/>
      <c r="S438" s="94"/>
      <c r="T438" s="94"/>
      <c r="U438" s="94"/>
      <c r="V438" s="85"/>
      <c r="W438" s="86"/>
      <c r="Y438" s="736"/>
      <c r="Z438" s="95" t="s">
        <v>147</v>
      </c>
      <c r="AA438" s="93"/>
      <c r="AD438" s="94"/>
      <c r="AE438" s="94"/>
      <c r="AF438" s="94"/>
      <c r="AG438" s="94"/>
      <c r="AH438" s="85"/>
      <c r="AI438" s="86"/>
      <c r="AJ438" s="79"/>
      <c r="AK438" s="95" t="s">
        <v>147</v>
      </c>
      <c r="AL438" s="93"/>
      <c r="AO438" s="94"/>
      <c r="AP438" s="94"/>
      <c r="AQ438" s="94"/>
      <c r="AR438" s="94"/>
      <c r="AS438" s="85"/>
      <c r="AT438" s="86"/>
    </row>
    <row r="439" spans="2:46" ht="18" customHeight="1" x14ac:dyDescent="0.25">
      <c r="B439" s="736"/>
      <c r="C439" s="92"/>
      <c r="D439" s="93"/>
      <c r="E439" s="93"/>
      <c r="F439" s="94"/>
      <c r="G439" s="717" t="s">
        <v>320</v>
      </c>
      <c r="H439" s="717"/>
      <c r="I439" s="717"/>
      <c r="J439" s="717"/>
      <c r="K439" s="717"/>
      <c r="L439" s="86"/>
      <c r="M439" s="79"/>
      <c r="N439" s="92"/>
      <c r="O439" s="93"/>
      <c r="P439" s="93"/>
      <c r="Q439" s="94"/>
      <c r="R439" s="717" t="s">
        <v>321</v>
      </c>
      <c r="S439" s="717"/>
      <c r="T439" s="717"/>
      <c r="U439" s="717"/>
      <c r="V439" s="717"/>
      <c r="W439" s="86"/>
      <c r="Y439" s="736"/>
      <c r="Z439" s="92"/>
      <c r="AA439" s="93"/>
      <c r="AB439" s="93"/>
      <c r="AC439" s="94"/>
      <c r="AD439" s="717" t="s">
        <v>320</v>
      </c>
      <c r="AE439" s="717"/>
      <c r="AF439" s="717"/>
      <c r="AG439" s="717"/>
      <c r="AH439" s="717"/>
      <c r="AI439" s="86"/>
      <c r="AJ439" s="79"/>
      <c r="AK439" s="92"/>
      <c r="AL439" s="93"/>
      <c r="AM439" s="93"/>
      <c r="AN439" s="94"/>
      <c r="AO439" s="717" t="s">
        <v>321</v>
      </c>
      <c r="AP439" s="717"/>
      <c r="AQ439" s="717"/>
      <c r="AR439" s="717"/>
      <c r="AS439" s="717"/>
      <c r="AT439" s="86"/>
    </row>
    <row r="440" spans="2:46" ht="18" customHeight="1" x14ac:dyDescent="0.25">
      <c r="B440" s="736"/>
      <c r="C440" s="92"/>
      <c r="D440" s="458"/>
      <c r="E440" s="93"/>
      <c r="F440" s="718" t="s">
        <v>148</v>
      </c>
      <c r="G440" s="719"/>
      <c r="H440" s="719"/>
      <c r="I440" s="719"/>
      <c r="J440" s="719"/>
      <c r="K440" s="719"/>
      <c r="L440" s="720"/>
      <c r="M440" s="79"/>
      <c r="N440" s="92"/>
      <c r="O440" s="458"/>
      <c r="P440" s="93"/>
      <c r="Q440" s="718" t="s">
        <v>148</v>
      </c>
      <c r="R440" s="719"/>
      <c r="S440" s="719"/>
      <c r="T440" s="719"/>
      <c r="U440" s="719"/>
      <c r="V440" s="719"/>
      <c r="W440" s="720"/>
      <c r="Y440" s="736"/>
      <c r="Z440" s="92"/>
      <c r="AA440" s="458"/>
      <c r="AB440" s="93"/>
      <c r="AC440" s="718" t="s">
        <v>148</v>
      </c>
      <c r="AD440" s="719"/>
      <c r="AE440" s="719"/>
      <c r="AF440" s="719"/>
      <c r="AG440" s="719"/>
      <c r="AH440" s="719"/>
      <c r="AI440" s="720"/>
      <c r="AJ440" s="79"/>
      <c r="AK440" s="92"/>
      <c r="AL440" s="458"/>
      <c r="AM440" s="93"/>
      <c r="AN440" s="718" t="s">
        <v>148</v>
      </c>
      <c r="AO440" s="719"/>
      <c r="AP440" s="719"/>
      <c r="AQ440" s="719"/>
      <c r="AR440" s="719"/>
      <c r="AS440" s="719"/>
      <c r="AT440" s="720"/>
    </row>
    <row r="441" spans="2:46" ht="18" customHeight="1" x14ac:dyDescent="0.25">
      <c r="B441" s="736"/>
      <c r="C441" s="721" t="s">
        <v>149</v>
      </c>
      <c r="D441" s="722"/>
      <c r="E441" s="722"/>
      <c r="F441" s="98">
        <v>1</v>
      </c>
      <c r="G441" s="98">
        <v>2</v>
      </c>
      <c r="H441" s="98">
        <v>3</v>
      </c>
      <c r="I441" s="98">
        <v>4</v>
      </c>
      <c r="J441" s="98">
        <v>5</v>
      </c>
      <c r="K441" s="98">
        <v>6</v>
      </c>
      <c r="L441" s="98">
        <v>7</v>
      </c>
      <c r="M441" s="79"/>
      <c r="N441" s="721" t="s">
        <v>149</v>
      </c>
      <c r="O441" s="722"/>
      <c r="P441" s="722"/>
      <c r="Q441" s="98">
        <v>1</v>
      </c>
      <c r="R441" s="98">
        <v>2</v>
      </c>
      <c r="S441" s="98">
        <v>3</v>
      </c>
      <c r="T441" s="98">
        <v>4</v>
      </c>
      <c r="U441" s="98">
        <v>5</v>
      </c>
      <c r="V441" s="98">
        <v>6</v>
      </c>
      <c r="W441" s="98">
        <v>7</v>
      </c>
      <c r="Y441" s="736"/>
      <c r="Z441" s="721" t="s">
        <v>149</v>
      </c>
      <c r="AA441" s="722"/>
      <c r="AB441" s="722"/>
      <c r="AC441" s="98">
        <v>1</v>
      </c>
      <c r="AD441" s="98">
        <v>2</v>
      </c>
      <c r="AE441" s="98">
        <v>3</v>
      </c>
      <c r="AF441" s="98">
        <v>4</v>
      </c>
      <c r="AG441" s="98">
        <v>5</v>
      </c>
      <c r="AH441" s="98">
        <v>6</v>
      </c>
      <c r="AI441" s="98">
        <v>7</v>
      </c>
      <c r="AJ441" s="79"/>
      <c r="AK441" s="721" t="s">
        <v>149</v>
      </c>
      <c r="AL441" s="722"/>
      <c r="AM441" s="722"/>
      <c r="AN441" s="98">
        <v>1</v>
      </c>
      <c r="AO441" s="98">
        <v>2</v>
      </c>
      <c r="AP441" s="98">
        <v>3</v>
      </c>
      <c r="AQ441" s="98">
        <v>4</v>
      </c>
      <c r="AR441" s="98">
        <v>5</v>
      </c>
      <c r="AS441" s="98">
        <v>6</v>
      </c>
      <c r="AT441" s="98">
        <v>7</v>
      </c>
    </row>
    <row r="442" spans="2:46" ht="18" customHeight="1" x14ac:dyDescent="0.25">
      <c r="B442" s="736"/>
      <c r="C442" s="96"/>
      <c r="D442" s="99" t="str">
        <f>IF(AND('GROUPE A'!$C$53&lt;&gt;"",'GROUPE A'!$E$53&lt;&gt;""),'GROUPE A'!$C$53&amp;" - "&amp;'GROUPE A'!$E$53,"")</f>
        <v>4 - 7</v>
      </c>
      <c r="E442" s="97"/>
      <c r="F442" s="723" t="s">
        <v>150</v>
      </c>
      <c r="G442" s="724"/>
      <c r="H442" s="724"/>
      <c r="I442" s="724"/>
      <c r="J442" s="724"/>
      <c r="K442" s="724"/>
      <c r="L442" s="725"/>
      <c r="M442" s="79"/>
      <c r="N442" s="96"/>
      <c r="O442" s="99" t="str">
        <f>IF(AND('GROUPE A'!$C$54&lt;&gt;"",'GROUPE A'!$E$54&lt;&gt;""),'GROUPE A'!$C$54&amp;" - "&amp;'GROUPE A'!$E$54,"")</f>
        <v>5 - 6</v>
      </c>
      <c r="P442" s="97"/>
      <c r="Q442" s="723" t="s">
        <v>150</v>
      </c>
      <c r="R442" s="724"/>
      <c r="S442" s="724"/>
      <c r="T442" s="724"/>
      <c r="U442" s="724"/>
      <c r="V442" s="724"/>
      <c r="W442" s="725"/>
      <c r="Y442" s="736"/>
      <c r="Z442" s="96"/>
      <c r="AA442" s="99" t="str">
        <f>IF(AND('GROUPE B'!$C$53&lt;&gt;"",'GROUPE B'!$E$53&lt;&gt;""),'GROUPE B'!$C$53&amp;" - "&amp;'GROUPE B'!$E$53,"")</f>
        <v>4 - 7</v>
      </c>
      <c r="AB442" s="97"/>
      <c r="AC442" s="723" t="s">
        <v>150</v>
      </c>
      <c r="AD442" s="724"/>
      <c r="AE442" s="724"/>
      <c r="AF442" s="724"/>
      <c r="AG442" s="724"/>
      <c r="AH442" s="724"/>
      <c r="AI442" s="725"/>
      <c r="AJ442" s="79"/>
      <c r="AK442" s="96"/>
      <c r="AL442" s="99" t="str">
        <f>IF(AND('GROUPE B'!$C$54&lt;&gt;"",'GROUPE B'!$E$54&lt;&gt;""),'GROUPE B'!$C$54&amp;" - "&amp;'GROUPE B'!$E$54,"")</f>
        <v>5 - 6</v>
      </c>
      <c r="AM442" s="97"/>
      <c r="AN442" s="723" t="s">
        <v>150</v>
      </c>
      <c r="AO442" s="724"/>
      <c r="AP442" s="724"/>
      <c r="AQ442" s="724"/>
      <c r="AR442" s="724"/>
      <c r="AS442" s="724"/>
      <c r="AT442" s="725"/>
    </row>
    <row r="443" spans="2:46" ht="18" customHeight="1" x14ac:dyDescent="0.25">
      <c r="B443" s="736"/>
      <c r="C443" s="100">
        <f>IF(D442&lt;&gt;"",'GROUPE A'!$K$19,"")</f>
        <v>4</v>
      </c>
      <c r="D443" s="85"/>
      <c r="E443" s="101"/>
      <c r="F443" s="700"/>
      <c r="G443" s="700"/>
      <c r="H443" s="700"/>
      <c r="I443" s="700"/>
      <c r="J443" s="700"/>
      <c r="K443" s="714"/>
      <c r="L443" s="706"/>
      <c r="M443" s="79"/>
      <c r="N443" s="100">
        <f>IF(O442&lt;&gt;"",'GROUPE A'!$K$20,"")</f>
        <v>5</v>
      </c>
      <c r="O443" s="85"/>
      <c r="P443" s="101"/>
      <c r="Q443" s="700"/>
      <c r="R443" s="700"/>
      <c r="S443" s="700"/>
      <c r="T443" s="700"/>
      <c r="U443" s="700"/>
      <c r="V443" s="714"/>
      <c r="W443" s="706"/>
      <c r="Y443" s="736"/>
      <c r="Z443" s="100">
        <f>IF(AA442&lt;&gt;"",'GROUPE B'!$K$19,"")</f>
        <v>13</v>
      </c>
      <c r="AA443" s="85"/>
      <c r="AB443" s="101"/>
      <c r="AC443" s="700"/>
      <c r="AD443" s="700"/>
      <c r="AE443" s="700"/>
      <c r="AF443" s="700"/>
      <c r="AG443" s="700"/>
      <c r="AH443" s="714"/>
      <c r="AI443" s="706"/>
      <c r="AJ443" s="79"/>
      <c r="AK443" s="100">
        <f>IF(AL442&lt;&gt;"",'GROUPE B'!$K$20,"")</f>
        <v>14</v>
      </c>
      <c r="AL443" s="85"/>
      <c r="AM443" s="101"/>
      <c r="AN443" s="700"/>
      <c r="AO443" s="700"/>
      <c r="AP443" s="700"/>
      <c r="AQ443" s="700"/>
      <c r="AR443" s="700"/>
      <c r="AS443" s="714"/>
      <c r="AT443" s="706"/>
    </row>
    <row r="444" spans="2:46" ht="30" customHeight="1" x14ac:dyDescent="0.25">
      <c r="B444" s="736"/>
      <c r="C444" s="711" t="str">
        <f>IF(C443&lt;&gt;"",VLOOKUP(C443,Liste!$C$17:$I$24,3,FALSE),"")</f>
        <v>DEFRENEIX Samuel</v>
      </c>
      <c r="D444" s="712"/>
      <c r="E444" s="713"/>
      <c r="F444" s="702"/>
      <c r="G444" s="702"/>
      <c r="H444" s="702"/>
      <c r="I444" s="702"/>
      <c r="J444" s="702"/>
      <c r="K444" s="715"/>
      <c r="L444" s="707"/>
      <c r="M444" s="79"/>
      <c r="N444" s="711" t="str">
        <f>IF(N443&lt;&gt;"",VLOOKUP(N443,Liste!$C$17:$I$24,3,FALSE),"")</f>
        <v>MANIER William</v>
      </c>
      <c r="O444" s="712"/>
      <c r="P444" s="713"/>
      <c r="Q444" s="702"/>
      <c r="R444" s="702"/>
      <c r="S444" s="702"/>
      <c r="T444" s="702"/>
      <c r="U444" s="702"/>
      <c r="V444" s="715"/>
      <c r="W444" s="707"/>
      <c r="Y444" s="736"/>
      <c r="Z444" s="711" t="str">
        <f>IF(Z443&lt;&gt;"",VLOOKUP(Z443,Liste!$C$30:$I$37,3,FALSE),"")</f>
        <v>KERGOSIEN Arnaud</v>
      </c>
      <c r="AA444" s="712"/>
      <c r="AB444" s="713"/>
      <c r="AC444" s="702"/>
      <c r="AD444" s="702"/>
      <c r="AE444" s="702"/>
      <c r="AF444" s="702"/>
      <c r="AG444" s="702"/>
      <c r="AH444" s="715"/>
      <c r="AI444" s="707"/>
      <c r="AJ444" s="79"/>
      <c r="AK444" s="711" t="str">
        <f>IF(AK443&lt;&gt;"",VLOOKUP(AK443,Liste!$C$30:$I$37,3,FALSE),"")</f>
        <v>BELTRAND Arnaud</v>
      </c>
      <c r="AL444" s="712"/>
      <c r="AM444" s="713"/>
      <c r="AN444" s="702"/>
      <c r="AO444" s="702"/>
      <c r="AP444" s="702"/>
      <c r="AQ444" s="702"/>
      <c r="AR444" s="702"/>
      <c r="AS444" s="715"/>
      <c r="AT444" s="707"/>
    </row>
    <row r="445" spans="2:46" ht="18" customHeight="1" x14ac:dyDescent="0.25">
      <c r="B445" s="736"/>
      <c r="C445" s="703" t="str">
        <f>IF(C443&lt;&gt;"",VLOOKUP(C443,Liste!$C$17:$I$24,7,FALSE),"")</f>
        <v>CTT DEOLS</v>
      </c>
      <c r="D445" s="704"/>
      <c r="E445" s="705"/>
      <c r="F445" s="701"/>
      <c r="G445" s="701"/>
      <c r="H445" s="701"/>
      <c r="I445" s="701"/>
      <c r="J445" s="701"/>
      <c r="K445" s="716"/>
      <c r="L445" s="708"/>
      <c r="M445" s="79"/>
      <c r="N445" s="703" t="str">
        <f>IF(N443&lt;&gt;"",VLOOKUP(N443,Liste!$C$17:$I$24,7,FALSE),"")</f>
        <v>CGL SUD OISE TT</v>
      </c>
      <c r="O445" s="704"/>
      <c r="P445" s="705"/>
      <c r="Q445" s="701"/>
      <c r="R445" s="701"/>
      <c r="S445" s="701"/>
      <c r="T445" s="701"/>
      <c r="U445" s="701"/>
      <c r="V445" s="716"/>
      <c r="W445" s="708"/>
      <c r="Y445" s="736"/>
      <c r="Z445" s="703" t="str">
        <f>IF(Z443&lt;&gt;"",VLOOKUP(Z443,Liste!$C$30:$I$37,7,FALSE),"")</f>
        <v>F.O.L.C.L.O.</v>
      </c>
      <c r="AA445" s="704"/>
      <c r="AB445" s="705"/>
      <c r="AC445" s="701"/>
      <c r="AD445" s="701"/>
      <c r="AE445" s="701"/>
      <c r="AF445" s="701"/>
      <c r="AG445" s="701"/>
      <c r="AH445" s="716"/>
      <c r="AI445" s="708"/>
      <c r="AJ445" s="79"/>
      <c r="AK445" s="703" t="str">
        <f>IF(AK443&lt;&gt;"",VLOOKUP(AK443,Liste!$C$30:$I$37,7,FALSE),"")</f>
        <v>TT JOUE LES TOURS</v>
      </c>
      <c r="AL445" s="704"/>
      <c r="AM445" s="705"/>
      <c r="AN445" s="701"/>
      <c r="AO445" s="701"/>
      <c r="AP445" s="701"/>
      <c r="AQ445" s="701"/>
      <c r="AR445" s="701"/>
      <c r="AS445" s="716"/>
      <c r="AT445" s="708"/>
    </row>
    <row r="446" spans="2:46" ht="18" customHeight="1" x14ac:dyDescent="0.25">
      <c r="B446" s="736"/>
      <c r="C446" s="102"/>
      <c r="E446" s="103"/>
      <c r="F446" s="104"/>
      <c r="G446" s="104"/>
      <c r="H446" s="104"/>
      <c r="I446" s="104"/>
      <c r="J446" s="104"/>
      <c r="K446" s="104"/>
      <c r="L446" s="104"/>
      <c r="M446" s="79"/>
      <c r="N446" s="102"/>
      <c r="P446" s="103"/>
      <c r="Q446" s="104"/>
      <c r="R446" s="104"/>
      <c r="S446" s="104"/>
      <c r="T446" s="104"/>
      <c r="U446" s="104"/>
      <c r="V446" s="104"/>
      <c r="W446" s="104"/>
      <c r="Y446" s="736"/>
      <c r="Z446" s="102"/>
      <c r="AB446" s="103"/>
      <c r="AC446" s="104"/>
      <c r="AD446" s="104"/>
      <c r="AE446" s="104"/>
      <c r="AF446" s="104"/>
      <c r="AG446" s="104"/>
      <c r="AH446" s="104"/>
      <c r="AI446" s="104"/>
      <c r="AJ446" s="79"/>
      <c r="AK446" s="102"/>
      <c r="AM446" s="103"/>
      <c r="AN446" s="104"/>
      <c r="AO446" s="104"/>
      <c r="AP446" s="104"/>
      <c r="AQ446" s="104"/>
      <c r="AR446" s="104"/>
      <c r="AS446" s="104"/>
      <c r="AT446" s="104"/>
    </row>
    <row r="447" spans="2:46" ht="18" customHeight="1" x14ac:dyDescent="0.25">
      <c r="B447" s="736"/>
      <c r="C447" s="79"/>
      <c r="D447" s="105" t="s">
        <v>124</v>
      </c>
      <c r="E447" s="85"/>
      <c r="F447" s="106"/>
      <c r="G447" s="106"/>
      <c r="H447" s="106"/>
      <c r="I447" s="106"/>
      <c r="J447" s="106"/>
      <c r="K447" s="106"/>
      <c r="L447" s="106"/>
      <c r="M447" s="79"/>
      <c r="N447" s="79"/>
      <c r="O447" s="105" t="s">
        <v>124</v>
      </c>
      <c r="P447" s="85"/>
      <c r="Q447" s="106"/>
      <c r="R447" s="106"/>
      <c r="S447" s="106"/>
      <c r="T447" s="106"/>
      <c r="U447" s="106"/>
      <c r="V447" s="106"/>
      <c r="W447" s="106"/>
      <c r="Y447" s="736"/>
      <c r="Z447" s="79"/>
      <c r="AA447" s="105" t="s">
        <v>124</v>
      </c>
      <c r="AB447" s="85"/>
      <c r="AC447" s="106"/>
      <c r="AD447" s="106"/>
      <c r="AE447" s="106"/>
      <c r="AF447" s="106"/>
      <c r="AG447" s="106"/>
      <c r="AH447" s="106"/>
      <c r="AI447" s="106"/>
      <c r="AJ447" s="79"/>
      <c r="AK447" s="79"/>
      <c r="AL447" s="105" t="s">
        <v>124</v>
      </c>
      <c r="AM447" s="85"/>
      <c r="AN447" s="106"/>
      <c r="AO447" s="106"/>
      <c r="AP447" s="106"/>
      <c r="AQ447" s="106"/>
      <c r="AR447" s="106"/>
      <c r="AS447" s="106"/>
      <c r="AT447" s="106"/>
    </row>
    <row r="448" spans="2:46" ht="18" customHeight="1" x14ac:dyDescent="0.25">
      <c r="B448" s="736"/>
      <c r="C448" s="100">
        <f>IF(D442&lt;&gt;"",'GROUPE A'!$K$22,"")</f>
        <v>7</v>
      </c>
      <c r="D448" s="85"/>
      <c r="E448" s="101"/>
      <c r="F448" s="700" t="s">
        <v>2</v>
      </c>
      <c r="G448" s="700"/>
      <c r="H448" s="700"/>
      <c r="I448" s="700"/>
      <c r="J448" s="700"/>
      <c r="K448" s="706"/>
      <c r="L448" s="706"/>
      <c r="M448" s="79"/>
      <c r="N448" s="100">
        <f>IF(O442&lt;&gt;"",'GROUPE A'!$K$21,"")</f>
        <v>6</v>
      </c>
      <c r="O448" s="85"/>
      <c r="P448" s="101"/>
      <c r="Q448" s="700" t="s">
        <v>2</v>
      </c>
      <c r="R448" s="700"/>
      <c r="S448" s="700"/>
      <c r="T448" s="700"/>
      <c r="U448" s="700"/>
      <c r="V448" s="706"/>
      <c r="W448" s="706"/>
      <c r="Y448" s="736"/>
      <c r="Z448" s="100">
        <f>IF(AA442&lt;&gt;"",'GROUPE B'!$K$22,"")</f>
        <v>15</v>
      </c>
      <c r="AA448" s="85"/>
      <c r="AB448" s="101"/>
      <c r="AC448" s="700" t="s">
        <v>2</v>
      </c>
      <c r="AD448" s="700"/>
      <c r="AE448" s="700"/>
      <c r="AF448" s="700"/>
      <c r="AG448" s="700"/>
      <c r="AH448" s="706"/>
      <c r="AI448" s="706"/>
      <c r="AJ448" s="79"/>
      <c r="AK448" s="100">
        <f>IF(AL442&lt;&gt;"",'GROUPE B'!$K$21,"")</f>
        <v>12</v>
      </c>
      <c r="AL448" s="85"/>
      <c r="AM448" s="101"/>
      <c r="AN448" s="700" t="s">
        <v>2</v>
      </c>
      <c r="AO448" s="700"/>
      <c r="AP448" s="700"/>
      <c r="AQ448" s="700"/>
      <c r="AR448" s="700"/>
      <c r="AS448" s="706"/>
      <c r="AT448" s="706"/>
    </row>
    <row r="449" spans="2:46" ht="30" customHeight="1" x14ac:dyDescent="0.25">
      <c r="B449" s="736"/>
      <c r="C449" s="711" t="str">
        <f>IF(C448&lt;&gt;"",VLOOKUP(C448,Liste!$C$17:$I$24,3,FALSE),"")</f>
        <v>FILLOU Marie-Christine</v>
      </c>
      <c r="D449" s="712"/>
      <c r="E449" s="713"/>
      <c r="F449" s="702"/>
      <c r="G449" s="702"/>
      <c r="H449" s="702"/>
      <c r="I449" s="702"/>
      <c r="J449" s="702"/>
      <c r="K449" s="707"/>
      <c r="L449" s="707"/>
      <c r="M449" s="79"/>
      <c r="N449" s="711" t="str">
        <f>IF(N448&lt;&gt;"",VLOOKUP(N448,Liste!$C$17:$I$24,3,FALSE),"")</f>
        <v>PIERROT Tristan</v>
      </c>
      <c r="O449" s="712"/>
      <c r="P449" s="713"/>
      <c r="Q449" s="702"/>
      <c r="R449" s="702"/>
      <c r="S449" s="702"/>
      <c r="T449" s="702"/>
      <c r="U449" s="702"/>
      <c r="V449" s="707"/>
      <c r="W449" s="707"/>
      <c r="Y449" s="736"/>
      <c r="Z449" s="711" t="str">
        <f>IF(Z448&lt;&gt;"",VLOOKUP(Z448,Liste!$C$30:$I$37,3,FALSE),"")</f>
        <v>DUBOIS Gilles</v>
      </c>
      <c r="AA449" s="712"/>
      <c r="AB449" s="713"/>
      <c r="AC449" s="702"/>
      <c r="AD449" s="702"/>
      <c r="AE449" s="702"/>
      <c r="AF449" s="702"/>
      <c r="AG449" s="702"/>
      <c r="AH449" s="707"/>
      <c r="AI449" s="707"/>
      <c r="AJ449" s="79"/>
      <c r="AK449" s="711" t="str">
        <f>IF(AK448&lt;&gt;"",VLOOKUP(AK448,Liste!$C$30:$I$37,3,FALSE),"")</f>
        <v>SIREAU GOSSIAUX Florence</v>
      </c>
      <c r="AL449" s="712"/>
      <c r="AM449" s="713"/>
      <c r="AN449" s="702"/>
      <c r="AO449" s="702"/>
      <c r="AP449" s="702"/>
      <c r="AQ449" s="702"/>
      <c r="AR449" s="702"/>
      <c r="AS449" s="707"/>
      <c r="AT449" s="707"/>
    </row>
    <row r="450" spans="2:46" ht="18" customHeight="1" x14ac:dyDescent="0.25">
      <c r="B450" s="736"/>
      <c r="C450" s="703" t="str">
        <f>IF(C448&lt;&gt;"",VLOOKUP(C448,Liste!$C$17:$I$24,7,FALSE),"")</f>
        <v>SAINT-AVERTIN STT</v>
      </c>
      <c r="D450" s="704"/>
      <c r="E450" s="705"/>
      <c r="F450" s="701"/>
      <c r="G450" s="701"/>
      <c r="H450" s="701"/>
      <c r="I450" s="701"/>
      <c r="J450" s="701"/>
      <c r="K450" s="708"/>
      <c r="L450" s="708"/>
      <c r="M450" s="79"/>
      <c r="N450" s="703" t="str">
        <f>IF(N448&lt;&gt;"",VLOOKUP(N448,Liste!$C$17:$I$24,7,FALSE),"")</f>
        <v>TT JOUE LES TOURS</v>
      </c>
      <c r="O450" s="704"/>
      <c r="P450" s="705"/>
      <c r="Q450" s="701"/>
      <c r="R450" s="701"/>
      <c r="S450" s="701"/>
      <c r="T450" s="701"/>
      <c r="U450" s="701"/>
      <c r="V450" s="708"/>
      <c r="W450" s="708"/>
      <c r="Y450" s="736"/>
      <c r="Z450" s="703" t="str">
        <f>IF(Z448&lt;&gt;"",VLOOKUP(Z448,Liste!$C$30:$I$37,7,FALSE),"")</f>
        <v>LE MANS SARTHE TT</v>
      </c>
      <c r="AA450" s="704"/>
      <c r="AB450" s="705"/>
      <c r="AC450" s="701"/>
      <c r="AD450" s="701"/>
      <c r="AE450" s="701"/>
      <c r="AF450" s="701"/>
      <c r="AG450" s="701"/>
      <c r="AH450" s="708"/>
      <c r="AI450" s="708"/>
      <c r="AJ450" s="79"/>
      <c r="AK450" s="703" t="str">
        <f>IF(AK448&lt;&gt;"",VLOOKUP(AK448,Liste!$C$30:$I$37,7,FALSE),"")</f>
        <v>A. VOISINS TT</v>
      </c>
      <c r="AL450" s="704"/>
      <c r="AM450" s="705"/>
      <c r="AN450" s="701"/>
      <c r="AO450" s="701"/>
      <c r="AP450" s="701"/>
      <c r="AQ450" s="701"/>
      <c r="AR450" s="701"/>
      <c r="AS450" s="708"/>
      <c r="AT450" s="708"/>
    </row>
    <row r="451" spans="2:46" ht="18" customHeight="1" x14ac:dyDescent="0.25">
      <c r="B451" s="736"/>
      <c r="C451" s="102"/>
      <c r="E451" s="103"/>
      <c r="F451" s="104"/>
      <c r="G451" s="104"/>
      <c r="H451" s="104"/>
      <c r="I451" s="104"/>
      <c r="J451" s="104"/>
      <c r="K451" s="104"/>
      <c r="L451" s="104"/>
      <c r="M451" s="79"/>
      <c r="N451" s="102"/>
      <c r="P451" s="103"/>
      <c r="Q451" s="104"/>
      <c r="R451" s="104"/>
      <c r="S451" s="104"/>
      <c r="T451" s="104"/>
      <c r="U451" s="104"/>
      <c r="V451" s="104"/>
      <c r="W451" s="104"/>
      <c r="Y451" s="736"/>
      <c r="Z451" s="102"/>
      <c r="AB451" s="103"/>
      <c r="AC451" s="104"/>
      <c r="AD451" s="104"/>
      <c r="AE451" s="104"/>
      <c r="AF451" s="104"/>
      <c r="AG451" s="104"/>
      <c r="AH451" s="104"/>
      <c r="AI451" s="104"/>
      <c r="AJ451" s="79"/>
      <c r="AK451" s="102"/>
      <c r="AM451" s="103"/>
      <c r="AN451" s="104"/>
      <c r="AO451" s="104"/>
      <c r="AP451" s="104"/>
      <c r="AQ451" s="104"/>
      <c r="AR451" s="104"/>
      <c r="AS451" s="104"/>
      <c r="AT451" s="104"/>
    </row>
    <row r="452" spans="2:46" ht="18" customHeight="1" x14ac:dyDescent="0.25">
      <c r="B452" s="736"/>
      <c r="C452" s="79"/>
      <c r="D452" s="85"/>
      <c r="E452" s="85"/>
      <c r="F452" s="106"/>
      <c r="G452" s="106"/>
      <c r="H452" s="106"/>
      <c r="I452" s="106"/>
      <c r="J452" s="106"/>
      <c r="K452" s="106"/>
      <c r="L452" s="106"/>
      <c r="M452" s="79"/>
      <c r="N452" s="79"/>
      <c r="O452" s="85"/>
      <c r="P452" s="85"/>
      <c r="Q452" s="106"/>
      <c r="R452" s="106"/>
      <c r="S452" s="106"/>
      <c r="T452" s="106"/>
      <c r="U452" s="106"/>
      <c r="V452" s="106"/>
      <c r="W452" s="106"/>
      <c r="Y452" s="736"/>
      <c r="Z452" s="79"/>
      <c r="AA452" s="85"/>
      <c r="AB452" s="85"/>
      <c r="AC452" s="106"/>
      <c r="AD452" s="106"/>
      <c r="AE452" s="106"/>
      <c r="AF452" s="106"/>
      <c r="AG452" s="106"/>
      <c r="AH452" s="106"/>
      <c r="AI452" s="106"/>
      <c r="AJ452" s="79"/>
      <c r="AK452" s="79"/>
      <c r="AL452" s="85"/>
      <c r="AM452" s="85"/>
      <c r="AN452" s="106"/>
      <c r="AO452" s="106"/>
      <c r="AP452" s="106"/>
      <c r="AQ452" s="106"/>
      <c r="AR452" s="106"/>
      <c r="AS452" s="106"/>
      <c r="AT452" s="106"/>
    </row>
    <row r="453" spans="2:46" ht="18" customHeight="1" x14ac:dyDescent="0.25">
      <c r="B453" s="736"/>
      <c r="C453" s="79"/>
      <c r="D453" s="85"/>
      <c r="E453" s="85"/>
      <c r="F453" s="85"/>
      <c r="G453" s="85"/>
      <c r="H453" s="85"/>
      <c r="I453" s="85"/>
      <c r="J453" s="85"/>
      <c r="K453" s="85"/>
      <c r="L453" s="86"/>
      <c r="M453" s="79"/>
      <c r="N453" s="79"/>
      <c r="O453" s="85"/>
      <c r="P453" s="85"/>
      <c r="Q453" s="85"/>
      <c r="R453" s="85"/>
      <c r="S453" s="85"/>
      <c r="T453" s="85"/>
      <c r="U453" s="85"/>
      <c r="V453" s="85"/>
      <c r="W453" s="86"/>
      <c r="Y453" s="736"/>
      <c r="Z453" s="79"/>
      <c r="AA453" s="85"/>
      <c r="AB453" s="85"/>
      <c r="AC453" s="85"/>
      <c r="AD453" s="85"/>
      <c r="AE453" s="85"/>
      <c r="AF453" s="85"/>
      <c r="AG453" s="85"/>
      <c r="AH453" s="85"/>
      <c r="AI453" s="86"/>
      <c r="AJ453" s="79"/>
      <c r="AK453" s="79"/>
      <c r="AL453" s="85"/>
      <c r="AM453" s="85"/>
      <c r="AN453" s="85"/>
      <c r="AO453" s="85"/>
      <c r="AP453" s="85"/>
      <c r="AQ453" s="85"/>
      <c r="AR453" s="85"/>
      <c r="AS453" s="85"/>
      <c r="AT453" s="86"/>
    </row>
    <row r="454" spans="2:46" ht="18" customHeight="1" x14ac:dyDescent="0.25">
      <c r="B454" s="736"/>
      <c r="C454" s="709" t="s">
        <v>151</v>
      </c>
      <c r="D454" s="710"/>
      <c r="E454" s="710"/>
      <c r="F454" s="107" t="s">
        <v>81</v>
      </c>
      <c r="G454" s="107" t="s">
        <v>152</v>
      </c>
      <c r="H454" s="107" t="s">
        <v>153</v>
      </c>
      <c r="I454" s="85"/>
      <c r="J454" s="85"/>
      <c r="K454" s="85"/>
      <c r="L454" s="86"/>
      <c r="M454" s="79"/>
      <c r="N454" s="709" t="s">
        <v>151</v>
      </c>
      <c r="O454" s="710"/>
      <c r="P454" s="710"/>
      <c r="Q454" s="107" t="s">
        <v>81</v>
      </c>
      <c r="R454" s="107" t="s">
        <v>152</v>
      </c>
      <c r="S454" s="107" t="s">
        <v>153</v>
      </c>
      <c r="T454" s="85"/>
      <c r="U454" s="85"/>
      <c r="V454" s="85"/>
      <c r="W454" s="86"/>
      <c r="Y454" s="736"/>
      <c r="Z454" s="709" t="s">
        <v>151</v>
      </c>
      <c r="AA454" s="710"/>
      <c r="AB454" s="710"/>
      <c r="AC454" s="107" t="s">
        <v>81</v>
      </c>
      <c r="AD454" s="107" t="s">
        <v>152</v>
      </c>
      <c r="AE454" s="107" t="s">
        <v>153</v>
      </c>
      <c r="AF454" s="85"/>
      <c r="AG454" s="85"/>
      <c r="AH454" s="85"/>
      <c r="AI454" s="86"/>
      <c r="AJ454" s="79"/>
      <c r="AK454" s="709" t="s">
        <v>151</v>
      </c>
      <c r="AL454" s="710"/>
      <c r="AM454" s="710"/>
      <c r="AN454" s="107" t="s">
        <v>81</v>
      </c>
      <c r="AO454" s="107" t="s">
        <v>152</v>
      </c>
      <c r="AP454" s="107" t="s">
        <v>153</v>
      </c>
      <c r="AQ454" s="85"/>
      <c r="AR454" s="85"/>
      <c r="AS454" s="85"/>
      <c r="AT454" s="86"/>
    </row>
    <row r="455" spans="2:46" ht="18" customHeight="1" x14ac:dyDescent="0.25">
      <c r="B455" s="736"/>
      <c r="C455" s="694" t="str">
        <f>C444</f>
        <v>DEFRENEIX Samuel</v>
      </c>
      <c r="D455" s="695"/>
      <c r="E455" s="696"/>
      <c r="F455" s="700"/>
      <c r="G455" s="700"/>
      <c r="H455" s="700"/>
      <c r="I455" s="85"/>
      <c r="J455" s="85"/>
      <c r="K455" s="85"/>
      <c r="L455" s="86"/>
      <c r="M455" s="79"/>
      <c r="N455" s="694" t="str">
        <f>N444</f>
        <v>MANIER William</v>
      </c>
      <c r="O455" s="695"/>
      <c r="P455" s="696"/>
      <c r="Q455" s="700"/>
      <c r="R455" s="700"/>
      <c r="S455" s="700"/>
      <c r="T455" s="85"/>
      <c r="U455" s="85"/>
      <c r="V455" s="85"/>
      <c r="W455" s="86"/>
      <c r="Y455" s="736"/>
      <c r="Z455" s="694" t="str">
        <f>Z444</f>
        <v>KERGOSIEN Arnaud</v>
      </c>
      <c r="AA455" s="695"/>
      <c r="AB455" s="696"/>
      <c r="AC455" s="700"/>
      <c r="AD455" s="700"/>
      <c r="AE455" s="700"/>
      <c r="AF455" s="85"/>
      <c r="AG455" s="85"/>
      <c r="AH455" s="85"/>
      <c r="AI455" s="86"/>
      <c r="AJ455" s="79"/>
      <c r="AK455" s="694" t="str">
        <f>AK444</f>
        <v>BELTRAND Arnaud</v>
      </c>
      <c r="AL455" s="695"/>
      <c r="AM455" s="696"/>
      <c r="AN455" s="700"/>
      <c r="AO455" s="700"/>
      <c r="AP455" s="700"/>
      <c r="AQ455" s="85"/>
      <c r="AR455" s="85"/>
      <c r="AS455" s="85"/>
      <c r="AT455" s="86"/>
    </row>
    <row r="456" spans="2:46" ht="18" customHeight="1" x14ac:dyDescent="0.25">
      <c r="B456" s="736"/>
      <c r="C456" s="697"/>
      <c r="D456" s="698"/>
      <c r="E456" s="699"/>
      <c r="F456" s="701"/>
      <c r="G456" s="701"/>
      <c r="H456" s="701"/>
      <c r="I456" s="85"/>
      <c r="J456" s="85"/>
      <c r="K456" s="85"/>
      <c r="L456" s="86"/>
      <c r="M456" s="79"/>
      <c r="N456" s="697"/>
      <c r="O456" s="698"/>
      <c r="P456" s="699"/>
      <c r="Q456" s="701"/>
      <c r="R456" s="701"/>
      <c r="S456" s="701"/>
      <c r="T456" s="85"/>
      <c r="U456" s="85"/>
      <c r="V456" s="85"/>
      <c r="W456" s="86"/>
      <c r="Y456" s="736"/>
      <c r="Z456" s="697"/>
      <c r="AA456" s="698"/>
      <c r="AB456" s="699"/>
      <c r="AC456" s="701"/>
      <c r="AD456" s="701"/>
      <c r="AE456" s="701"/>
      <c r="AF456" s="85"/>
      <c r="AG456" s="85"/>
      <c r="AH456" s="85"/>
      <c r="AI456" s="86"/>
      <c r="AJ456" s="79"/>
      <c r="AK456" s="697"/>
      <c r="AL456" s="698"/>
      <c r="AM456" s="699"/>
      <c r="AN456" s="701"/>
      <c r="AO456" s="701"/>
      <c r="AP456" s="701"/>
      <c r="AQ456" s="85"/>
      <c r="AR456" s="85"/>
      <c r="AS456" s="85"/>
      <c r="AT456" s="86"/>
    </row>
    <row r="457" spans="2:46" ht="18" customHeight="1" x14ac:dyDescent="0.25">
      <c r="B457" s="736"/>
      <c r="C457" s="694" t="str">
        <f>C449</f>
        <v>FILLOU Marie-Christine</v>
      </c>
      <c r="D457" s="695"/>
      <c r="E457" s="696"/>
      <c r="F457" s="700"/>
      <c r="G457" s="700"/>
      <c r="H457" s="700"/>
      <c r="I457" s="85"/>
      <c r="J457" s="85"/>
      <c r="K457" s="85"/>
      <c r="L457" s="86"/>
      <c r="M457" s="79"/>
      <c r="N457" s="694" t="str">
        <f>N449</f>
        <v>PIERROT Tristan</v>
      </c>
      <c r="O457" s="695"/>
      <c r="P457" s="696"/>
      <c r="Q457" s="700"/>
      <c r="R457" s="700"/>
      <c r="S457" s="700"/>
      <c r="T457" s="85"/>
      <c r="U457" s="85"/>
      <c r="V457" s="85"/>
      <c r="W457" s="86"/>
      <c r="Y457" s="736"/>
      <c r="Z457" s="694" t="str">
        <f>Z449</f>
        <v>DUBOIS Gilles</v>
      </c>
      <c r="AA457" s="695"/>
      <c r="AB457" s="696"/>
      <c r="AC457" s="700"/>
      <c r="AD457" s="700"/>
      <c r="AE457" s="700"/>
      <c r="AF457" s="85"/>
      <c r="AG457" s="85"/>
      <c r="AH457" s="85"/>
      <c r="AI457" s="86"/>
      <c r="AJ457" s="79"/>
      <c r="AK457" s="694" t="str">
        <f>AK449</f>
        <v>SIREAU GOSSIAUX Florence</v>
      </c>
      <c r="AL457" s="695"/>
      <c r="AM457" s="696"/>
      <c r="AN457" s="700"/>
      <c r="AO457" s="700"/>
      <c r="AP457" s="700"/>
      <c r="AQ457" s="85"/>
      <c r="AR457" s="85"/>
      <c r="AS457" s="85"/>
      <c r="AT457" s="86"/>
    </row>
    <row r="458" spans="2:46" ht="18" customHeight="1" x14ac:dyDescent="0.25">
      <c r="B458" s="736"/>
      <c r="C458" s="697"/>
      <c r="D458" s="698"/>
      <c r="E458" s="699"/>
      <c r="F458" s="701"/>
      <c r="G458" s="701"/>
      <c r="H458" s="701"/>
      <c r="I458" s="85"/>
      <c r="J458" s="85"/>
      <c r="K458" s="85"/>
      <c r="L458" s="86"/>
      <c r="M458" s="79"/>
      <c r="N458" s="697"/>
      <c r="O458" s="698"/>
      <c r="P458" s="699"/>
      <c r="Q458" s="701"/>
      <c r="R458" s="701"/>
      <c r="S458" s="701"/>
      <c r="T458" s="85"/>
      <c r="U458" s="85"/>
      <c r="V458" s="85"/>
      <c r="W458" s="86"/>
      <c r="Y458" s="736"/>
      <c r="Z458" s="697"/>
      <c r="AA458" s="698"/>
      <c r="AB458" s="699"/>
      <c r="AC458" s="701"/>
      <c r="AD458" s="701"/>
      <c r="AE458" s="701"/>
      <c r="AF458" s="85"/>
      <c r="AG458" s="85"/>
      <c r="AH458" s="85"/>
      <c r="AI458" s="86"/>
      <c r="AJ458" s="79"/>
      <c r="AK458" s="697"/>
      <c r="AL458" s="698"/>
      <c r="AM458" s="699"/>
      <c r="AN458" s="701"/>
      <c r="AO458" s="701"/>
      <c r="AP458" s="701"/>
      <c r="AQ458" s="85"/>
      <c r="AR458" s="85"/>
      <c r="AS458" s="85"/>
      <c r="AT458" s="86"/>
    </row>
    <row r="459" spans="2:46" ht="18" customHeight="1" x14ac:dyDescent="0.25">
      <c r="B459" s="736"/>
      <c r="C459" s="108" t="s">
        <v>154</v>
      </c>
      <c r="D459" s="85"/>
      <c r="E459" s="85"/>
      <c r="F459" s="85"/>
      <c r="G459" s="85"/>
      <c r="H459" s="85"/>
      <c r="I459" s="85"/>
      <c r="J459" s="85"/>
      <c r="K459" s="85"/>
      <c r="L459" s="86"/>
      <c r="M459" s="79"/>
      <c r="N459" s="108" t="s">
        <v>154</v>
      </c>
      <c r="O459" s="85"/>
      <c r="P459" s="85"/>
      <c r="Q459" s="85"/>
      <c r="R459" s="85"/>
      <c r="S459" s="85"/>
      <c r="T459" s="85"/>
      <c r="U459" s="85"/>
      <c r="V459" s="85"/>
      <c r="W459" s="86"/>
      <c r="Y459" s="736"/>
      <c r="Z459" s="108" t="s">
        <v>154</v>
      </c>
      <c r="AA459" s="85"/>
      <c r="AB459" s="85"/>
      <c r="AC459" s="85"/>
      <c r="AD459" s="85"/>
      <c r="AE459" s="85"/>
      <c r="AF459" s="85"/>
      <c r="AG459" s="85"/>
      <c r="AH459" s="85"/>
      <c r="AI459" s="86"/>
      <c r="AJ459" s="79"/>
      <c r="AK459" s="108" t="s">
        <v>154</v>
      </c>
      <c r="AL459" s="85"/>
      <c r="AM459" s="85"/>
      <c r="AN459" s="85"/>
      <c r="AO459" s="85"/>
      <c r="AP459" s="85"/>
      <c r="AQ459" s="85"/>
      <c r="AR459" s="85"/>
      <c r="AS459" s="85"/>
      <c r="AT459" s="86"/>
    </row>
    <row r="460" spans="2:46" ht="18" customHeight="1" x14ac:dyDescent="0.25">
      <c r="B460" s="736"/>
      <c r="C460" s="79"/>
      <c r="D460" s="85"/>
      <c r="E460" s="85"/>
      <c r="F460" s="85"/>
      <c r="G460" s="85"/>
      <c r="H460" s="85"/>
      <c r="I460" s="85"/>
      <c r="J460" s="85"/>
      <c r="K460" s="85"/>
      <c r="L460" s="86"/>
      <c r="M460" s="79"/>
      <c r="N460" s="79"/>
      <c r="O460" s="85"/>
      <c r="P460" s="85"/>
      <c r="Q460" s="85"/>
      <c r="R460" s="85"/>
      <c r="S460" s="85"/>
      <c r="T460" s="85"/>
      <c r="U460" s="85"/>
      <c r="V460" s="85"/>
      <c r="W460" s="86"/>
      <c r="Y460" s="736"/>
      <c r="Z460" s="79"/>
      <c r="AA460" s="85"/>
      <c r="AB460" s="85"/>
      <c r="AC460" s="85"/>
      <c r="AD460" s="85"/>
      <c r="AE460" s="85"/>
      <c r="AF460" s="85"/>
      <c r="AG460" s="85"/>
      <c r="AH460" s="85"/>
      <c r="AI460" s="86"/>
      <c r="AJ460" s="79"/>
      <c r="AK460" s="79"/>
      <c r="AL460" s="85"/>
      <c r="AM460" s="85"/>
      <c r="AN460" s="85"/>
      <c r="AO460" s="85"/>
      <c r="AP460" s="85"/>
      <c r="AQ460" s="85"/>
      <c r="AR460" s="85"/>
      <c r="AS460" s="85"/>
      <c r="AT460" s="86"/>
    </row>
    <row r="461" spans="2:46" ht="18" customHeight="1" x14ac:dyDescent="0.25">
      <c r="B461" s="736"/>
      <c r="C461" s="109" t="s">
        <v>155</v>
      </c>
      <c r="D461" s="110"/>
      <c r="E461" s="110"/>
      <c r="F461" s="110"/>
      <c r="G461" s="110"/>
      <c r="H461" s="110"/>
      <c r="I461" s="110"/>
      <c r="J461" s="110"/>
      <c r="K461" s="110"/>
      <c r="L461" s="111"/>
      <c r="M461" s="79"/>
      <c r="N461" s="109" t="s">
        <v>155</v>
      </c>
      <c r="O461" s="110"/>
      <c r="P461" s="110"/>
      <c r="Q461" s="110"/>
      <c r="R461" s="110"/>
      <c r="S461" s="110"/>
      <c r="T461" s="110"/>
      <c r="U461" s="110"/>
      <c r="V461" s="110"/>
      <c r="W461" s="111"/>
      <c r="Y461" s="736"/>
      <c r="Z461" s="109" t="s">
        <v>155</v>
      </c>
      <c r="AA461" s="110"/>
      <c r="AB461" s="110"/>
      <c r="AC461" s="110"/>
      <c r="AD461" s="110"/>
      <c r="AE461" s="110"/>
      <c r="AF461" s="110"/>
      <c r="AG461" s="110"/>
      <c r="AH461" s="110"/>
      <c r="AI461" s="111"/>
      <c r="AJ461" s="79"/>
      <c r="AK461" s="109" t="s">
        <v>155</v>
      </c>
      <c r="AL461" s="110"/>
      <c r="AM461" s="110"/>
      <c r="AN461" s="110"/>
      <c r="AO461" s="110"/>
      <c r="AP461" s="110"/>
      <c r="AQ461" s="110"/>
      <c r="AR461" s="110"/>
      <c r="AS461" s="110"/>
      <c r="AT461" s="111"/>
    </row>
  </sheetData>
  <sheetProtection password="CD17" sheet="1" formatCells="0" selectLockedCells="1"/>
  <mergeCells count="1962">
    <mergeCell ref="B2:B461"/>
    <mergeCell ref="Y2:Y461"/>
    <mergeCell ref="C134:L134"/>
    <mergeCell ref="N134:W134"/>
    <mergeCell ref="Z134:AI134"/>
    <mergeCell ref="AK134:AT134"/>
    <mergeCell ref="C135:L135"/>
    <mergeCell ref="N135:W135"/>
    <mergeCell ref="Z135:AI135"/>
    <mergeCell ref="AK135:AT135"/>
    <mergeCell ref="C137:L137"/>
    <mergeCell ref="N137:W137"/>
    <mergeCell ref="Z137:AI137"/>
    <mergeCell ref="AK137:AT137"/>
    <mergeCell ref="F139:G139"/>
    <mergeCell ref="Q139:R139"/>
    <mergeCell ref="AC139:AD139"/>
    <mergeCell ref="AN139:AO139"/>
    <mergeCell ref="G142:K142"/>
    <mergeCell ref="R142:V142"/>
    <mergeCell ref="AD142:AH142"/>
    <mergeCell ref="AO142:AS142"/>
    <mergeCell ref="F143:L143"/>
    <mergeCell ref="Q143:W143"/>
    <mergeCell ref="AC143:AI143"/>
    <mergeCell ref="AN143:AT143"/>
    <mergeCell ref="C144:E144"/>
    <mergeCell ref="N144:P144"/>
    <mergeCell ref="Z144:AB144"/>
    <mergeCell ref="AK144:AM144"/>
    <mergeCell ref="F145:L145"/>
    <mergeCell ref="Q145:W145"/>
    <mergeCell ref="AC145:AI145"/>
    <mergeCell ref="AN145:AT145"/>
    <mergeCell ref="F146:F148"/>
    <mergeCell ref="G146:G148"/>
    <mergeCell ref="H146:H148"/>
    <mergeCell ref="I146:I148"/>
    <mergeCell ref="J146:J148"/>
    <mergeCell ref="K146:K148"/>
    <mergeCell ref="L146:L148"/>
    <mergeCell ref="Q146:Q148"/>
    <mergeCell ref="R146:R148"/>
    <mergeCell ref="Z148:AB148"/>
    <mergeCell ref="S146:S148"/>
    <mergeCell ref="T146:T148"/>
    <mergeCell ref="U146:U148"/>
    <mergeCell ref="N147:P147"/>
    <mergeCell ref="N148:P148"/>
    <mergeCell ref="V146:V148"/>
    <mergeCell ref="AO146:AO148"/>
    <mergeCell ref="AP146:AP148"/>
    <mergeCell ref="AK147:AM147"/>
    <mergeCell ref="AK148:AM148"/>
    <mergeCell ref="W146:W148"/>
    <mergeCell ref="AC146:AC148"/>
    <mergeCell ref="AD146:AD148"/>
    <mergeCell ref="AE146:AE148"/>
    <mergeCell ref="AF146:AF148"/>
    <mergeCell ref="Z147:AB147"/>
    <mergeCell ref="AQ146:AQ148"/>
    <mergeCell ref="AR146:AR148"/>
    <mergeCell ref="AS146:AS148"/>
    <mergeCell ref="AT146:AT148"/>
    <mergeCell ref="C147:E147"/>
    <mergeCell ref="C148:E148"/>
    <mergeCell ref="AG146:AG148"/>
    <mergeCell ref="AH146:AH148"/>
    <mergeCell ref="AI146:AI148"/>
    <mergeCell ref="AN146:AN148"/>
    <mergeCell ref="F151:F153"/>
    <mergeCell ref="G151:G153"/>
    <mergeCell ref="H151:H153"/>
    <mergeCell ref="I151:I153"/>
    <mergeCell ref="J151:J153"/>
    <mergeCell ref="K151:K153"/>
    <mergeCell ref="Z152:AB152"/>
    <mergeCell ref="Z153:AB153"/>
    <mergeCell ref="L151:L153"/>
    <mergeCell ref="Q151:Q153"/>
    <mergeCell ref="R151:R153"/>
    <mergeCell ref="S151:S153"/>
    <mergeCell ref="T151:T153"/>
    <mergeCell ref="U151:U153"/>
    <mergeCell ref="N152:P152"/>
    <mergeCell ref="N153:P153"/>
    <mergeCell ref="AO151:AO153"/>
    <mergeCell ref="AP151:AP153"/>
    <mergeCell ref="AK152:AM152"/>
    <mergeCell ref="AK153:AM153"/>
    <mergeCell ref="V151:V153"/>
    <mergeCell ref="W151:W153"/>
    <mergeCell ref="AC151:AC153"/>
    <mergeCell ref="AD151:AD153"/>
    <mergeCell ref="AE151:AE153"/>
    <mergeCell ref="AF151:AF153"/>
    <mergeCell ref="AQ151:AQ153"/>
    <mergeCell ref="AR151:AR153"/>
    <mergeCell ref="AS151:AS153"/>
    <mergeCell ref="AT151:AT153"/>
    <mergeCell ref="C152:E152"/>
    <mergeCell ref="C153:E153"/>
    <mergeCell ref="AG151:AG153"/>
    <mergeCell ref="AH151:AH153"/>
    <mergeCell ref="AI151:AI153"/>
    <mergeCell ref="AN151:AN153"/>
    <mergeCell ref="C157:E157"/>
    <mergeCell ref="N157:P157"/>
    <mergeCell ref="Z157:AB157"/>
    <mergeCell ref="AK157:AM157"/>
    <mergeCell ref="C158:E159"/>
    <mergeCell ref="F158:F159"/>
    <mergeCell ref="G158:G159"/>
    <mergeCell ref="H158:H159"/>
    <mergeCell ref="N158:P159"/>
    <mergeCell ref="Q158:Q159"/>
    <mergeCell ref="AO158:AO159"/>
    <mergeCell ref="AP158:AP159"/>
    <mergeCell ref="C160:E161"/>
    <mergeCell ref="F160:F161"/>
    <mergeCell ref="G160:G161"/>
    <mergeCell ref="H160:H161"/>
    <mergeCell ref="N160:P161"/>
    <mergeCell ref="Q160:Q161"/>
    <mergeCell ref="R158:R159"/>
    <mergeCell ref="S158:S159"/>
    <mergeCell ref="Z160:AB161"/>
    <mergeCell ref="AC160:AC161"/>
    <mergeCell ref="AD160:AD161"/>
    <mergeCell ref="AE160:AE161"/>
    <mergeCell ref="AK158:AM159"/>
    <mergeCell ref="AN158:AN159"/>
    <mergeCell ref="Z158:AB159"/>
    <mergeCell ref="AC158:AC159"/>
    <mergeCell ref="AD158:AD159"/>
    <mergeCell ref="AE158:AE159"/>
    <mergeCell ref="AK160:AM161"/>
    <mergeCell ref="AN160:AN161"/>
    <mergeCell ref="AO160:AO161"/>
    <mergeCell ref="AP160:AP161"/>
    <mergeCell ref="C167:L167"/>
    <mergeCell ref="N167:W167"/>
    <mergeCell ref="Z167:AI167"/>
    <mergeCell ref="AK167:AT167"/>
    <mergeCell ref="R160:R161"/>
    <mergeCell ref="S160:S161"/>
    <mergeCell ref="C168:L168"/>
    <mergeCell ref="N168:W168"/>
    <mergeCell ref="Z168:AI168"/>
    <mergeCell ref="AK168:AT168"/>
    <mergeCell ref="C170:L170"/>
    <mergeCell ref="N170:W170"/>
    <mergeCell ref="Z170:AI170"/>
    <mergeCell ref="AK170:AT170"/>
    <mergeCell ref="F172:G172"/>
    <mergeCell ref="Q172:R172"/>
    <mergeCell ref="AC172:AD172"/>
    <mergeCell ref="AN172:AO172"/>
    <mergeCell ref="G175:K175"/>
    <mergeCell ref="R175:V175"/>
    <mergeCell ref="AD175:AH175"/>
    <mergeCell ref="AO175:AS175"/>
    <mergeCell ref="F176:L176"/>
    <mergeCell ref="Q176:W176"/>
    <mergeCell ref="AC176:AI176"/>
    <mergeCell ref="AN176:AT176"/>
    <mergeCell ref="C177:E177"/>
    <mergeCell ref="N177:P177"/>
    <mergeCell ref="Z177:AB177"/>
    <mergeCell ref="AK177:AM177"/>
    <mergeCell ref="F178:L178"/>
    <mergeCell ref="Q178:W178"/>
    <mergeCell ref="AC178:AI178"/>
    <mergeCell ref="AN178:AT178"/>
    <mergeCell ref="F179:F181"/>
    <mergeCell ref="G179:G181"/>
    <mergeCell ref="H179:H181"/>
    <mergeCell ref="I179:I181"/>
    <mergeCell ref="J179:J181"/>
    <mergeCell ref="K179:K181"/>
    <mergeCell ref="Z180:AB180"/>
    <mergeCell ref="Z181:AB181"/>
    <mergeCell ref="L179:L181"/>
    <mergeCell ref="N180:P180"/>
    <mergeCell ref="N181:P181"/>
    <mergeCell ref="U179:U181"/>
    <mergeCell ref="W184:W186"/>
    <mergeCell ref="AC184:AC186"/>
    <mergeCell ref="AD184:AD186"/>
    <mergeCell ref="AE184:AE186"/>
    <mergeCell ref="AT179:AT181"/>
    <mergeCell ref="C180:E180"/>
    <mergeCell ref="C181:E181"/>
    <mergeCell ref="AG179:AG181"/>
    <mergeCell ref="AH179:AH181"/>
    <mergeCell ref="AI179:AI181"/>
    <mergeCell ref="AN179:AN181"/>
    <mergeCell ref="AO179:AO181"/>
    <mergeCell ref="AP179:AP181"/>
    <mergeCell ref="AK180:AM180"/>
    <mergeCell ref="AK181:AM181"/>
    <mergeCell ref="V179:V181"/>
    <mergeCell ref="W179:W181"/>
    <mergeCell ref="AC179:AC181"/>
    <mergeCell ref="AD179:AD181"/>
    <mergeCell ref="AE179:AE181"/>
    <mergeCell ref="AF179:AF181"/>
    <mergeCell ref="AQ179:AQ181"/>
    <mergeCell ref="AR179:AR181"/>
    <mergeCell ref="AS179:AS181"/>
    <mergeCell ref="Q179:Q181"/>
    <mergeCell ref="R179:R181"/>
    <mergeCell ref="S179:S181"/>
    <mergeCell ref="T179:T181"/>
    <mergeCell ref="AF184:AF186"/>
    <mergeCell ref="AQ184:AQ186"/>
    <mergeCell ref="AR184:AR186"/>
    <mergeCell ref="AS184:AS186"/>
    <mergeCell ref="AT184:AT186"/>
    <mergeCell ref="C185:E185"/>
    <mergeCell ref="C186:E186"/>
    <mergeCell ref="AG184:AG186"/>
    <mergeCell ref="AH184:AH186"/>
    <mergeCell ref="AI184:AI186"/>
    <mergeCell ref="AN184:AN186"/>
    <mergeCell ref="F184:F186"/>
    <mergeCell ref="G184:G186"/>
    <mergeCell ref="H184:H186"/>
    <mergeCell ref="I184:I186"/>
    <mergeCell ref="J184:J186"/>
    <mergeCell ref="K184:K186"/>
    <mergeCell ref="Z185:AB185"/>
    <mergeCell ref="Z186:AB186"/>
    <mergeCell ref="L184:L186"/>
    <mergeCell ref="Q184:Q186"/>
    <mergeCell ref="R184:R186"/>
    <mergeCell ref="S184:S186"/>
    <mergeCell ref="T184:T186"/>
    <mergeCell ref="U184:U186"/>
    <mergeCell ref="N185:P185"/>
    <mergeCell ref="N186:P186"/>
    <mergeCell ref="AO184:AO186"/>
    <mergeCell ref="AP184:AP186"/>
    <mergeCell ref="AK185:AM185"/>
    <mergeCell ref="AK186:AM186"/>
    <mergeCell ref="V184:V186"/>
    <mergeCell ref="C190:E190"/>
    <mergeCell ref="N190:P190"/>
    <mergeCell ref="Z190:AB190"/>
    <mergeCell ref="AK190:AM190"/>
    <mergeCell ref="C191:E192"/>
    <mergeCell ref="F191:F192"/>
    <mergeCell ref="G191:G192"/>
    <mergeCell ref="H191:H192"/>
    <mergeCell ref="N191:P192"/>
    <mergeCell ref="Q191:Q192"/>
    <mergeCell ref="AO191:AO192"/>
    <mergeCell ref="AP191:AP192"/>
    <mergeCell ref="C193:E194"/>
    <mergeCell ref="F193:F194"/>
    <mergeCell ref="G193:G194"/>
    <mergeCell ref="H193:H194"/>
    <mergeCell ref="N193:P194"/>
    <mergeCell ref="Q193:Q194"/>
    <mergeCell ref="R191:R192"/>
    <mergeCell ref="S191:S192"/>
    <mergeCell ref="Z193:AB194"/>
    <mergeCell ref="AC193:AC194"/>
    <mergeCell ref="AD193:AD194"/>
    <mergeCell ref="AE193:AE194"/>
    <mergeCell ref="AK191:AM192"/>
    <mergeCell ref="AN191:AN192"/>
    <mergeCell ref="Z191:AB192"/>
    <mergeCell ref="AC191:AC192"/>
    <mergeCell ref="AD191:AD192"/>
    <mergeCell ref="AE191:AE192"/>
    <mergeCell ref="AK193:AM194"/>
    <mergeCell ref="AN193:AN194"/>
    <mergeCell ref="AO193:AO194"/>
    <mergeCell ref="AP193:AP194"/>
    <mergeCell ref="C200:L200"/>
    <mergeCell ref="N200:W200"/>
    <mergeCell ref="Z200:AI200"/>
    <mergeCell ref="AK200:AT200"/>
    <mergeCell ref="R193:R194"/>
    <mergeCell ref="S193:S194"/>
    <mergeCell ref="C201:L201"/>
    <mergeCell ref="N201:W201"/>
    <mergeCell ref="Z201:AI201"/>
    <mergeCell ref="AK201:AT201"/>
    <mergeCell ref="C203:L203"/>
    <mergeCell ref="N203:W203"/>
    <mergeCell ref="Z203:AI203"/>
    <mergeCell ref="AK203:AT203"/>
    <mergeCell ref="F205:G205"/>
    <mergeCell ref="Q205:R205"/>
    <mergeCell ref="AC205:AD205"/>
    <mergeCell ref="AN205:AO205"/>
    <mergeCell ref="G208:K208"/>
    <mergeCell ref="R208:V208"/>
    <mergeCell ref="AD208:AH208"/>
    <mergeCell ref="AO208:AS208"/>
    <mergeCell ref="F209:L209"/>
    <mergeCell ref="Q209:W209"/>
    <mergeCell ref="AC209:AI209"/>
    <mergeCell ref="AN209:AT209"/>
    <mergeCell ref="C210:E210"/>
    <mergeCell ref="N210:P210"/>
    <mergeCell ref="Z210:AB210"/>
    <mergeCell ref="AK210:AM210"/>
    <mergeCell ref="F211:L211"/>
    <mergeCell ref="Q211:W211"/>
    <mergeCell ref="AC211:AI211"/>
    <mergeCell ref="AN211:AT211"/>
    <mergeCell ref="F212:F214"/>
    <mergeCell ref="G212:G214"/>
    <mergeCell ref="H212:H214"/>
    <mergeCell ref="I212:I214"/>
    <mergeCell ref="J212:J214"/>
    <mergeCell ref="K212:K214"/>
    <mergeCell ref="Z213:AB213"/>
    <mergeCell ref="Z214:AB214"/>
    <mergeCell ref="L212:L214"/>
    <mergeCell ref="N213:P213"/>
    <mergeCell ref="N214:P214"/>
    <mergeCell ref="U212:U214"/>
    <mergeCell ref="W217:W219"/>
    <mergeCell ref="AC217:AC219"/>
    <mergeCell ref="AD217:AD219"/>
    <mergeCell ref="AE217:AE219"/>
    <mergeCell ref="AT212:AT214"/>
    <mergeCell ref="C213:E213"/>
    <mergeCell ref="C214:E214"/>
    <mergeCell ref="AG212:AG214"/>
    <mergeCell ref="AH212:AH214"/>
    <mergeCell ref="AI212:AI214"/>
    <mergeCell ref="AN212:AN214"/>
    <mergeCell ref="AO212:AO214"/>
    <mergeCell ref="AP212:AP214"/>
    <mergeCell ref="AK213:AM213"/>
    <mergeCell ref="AK214:AM214"/>
    <mergeCell ref="V212:V214"/>
    <mergeCell ref="W212:W214"/>
    <mergeCell ref="AC212:AC214"/>
    <mergeCell ref="AD212:AD214"/>
    <mergeCell ref="AE212:AE214"/>
    <mergeCell ref="AF212:AF214"/>
    <mergeCell ref="AQ212:AQ214"/>
    <mergeCell ref="AR212:AR214"/>
    <mergeCell ref="AS212:AS214"/>
    <mergeCell ref="Q212:Q214"/>
    <mergeCell ref="R212:R214"/>
    <mergeCell ref="S212:S214"/>
    <mergeCell ref="T212:T214"/>
    <mergeCell ref="AF217:AF219"/>
    <mergeCell ref="AQ217:AQ219"/>
    <mergeCell ref="AR217:AR219"/>
    <mergeCell ref="AS217:AS219"/>
    <mergeCell ref="AT217:AT219"/>
    <mergeCell ref="C218:E218"/>
    <mergeCell ref="C219:E219"/>
    <mergeCell ref="AG217:AG219"/>
    <mergeCell ref="AH217:AH219"/>
    <mergeCell ref="AI217:AI219"/>
    <mergeCell ref="AN217:AN219"/>
    <mergeCell ref="F217:F219"/>
    <mergeCell ref="G217:G219"/>
    <mergeCell ref="H217:H219"/>
    <mergeCell ref="I217:I219"/>
    <mergeCell ref="J217:J219"/>
    <mergeCell ref="K217:K219"/>
    <mergeCell ref="Z218:AB218"/>
    <mergeCell ref="Z219:AB219"/>
    <mergeCell ref="L217:L219"/>
    <mergeCell ref="Q217:Q219"/>
    <mergeCell ref="R217:R219"/>
    <mergeCell ref="S217:S219"/>
    <mergeCell ref="T217:T219"/>
    <mergeCell ref="U217:U219"/>
    <mergeCell ref="N218:P218"/>
    <mergeCell ref="N219:P219"/>
    <mergeCell ref="AO217:AO219"/>
    <mergeCell ref="AP217:AP219"/>
    <mergeCell ref="AK218:AM218"/>
    <mergeCell ref="AK219:AM219"/>
    <mergeCell ref="V217:V219"/>
    <mergeCell ref="C223:E223"/>
    <mergeCell ref="N223:P223"/>
    <mergeCell ref="Z223:AB223"/>
    <mergeCell ref="AK223:AM223"/>
    <mergeCell ref="C224:E225"/>
    <mergeCell ref="F224:F225"/>
    <mergeCell ref="G224:G225"/>
    <mergeCell ref="H224:H225"/>
    <mergeCell ref="N224:P225"/>
    <mergeCell ref="Q224:Q225"/>
    <mergeCell ref="AO224:AO225"/>
    <mergeCell ref="AP224:AP225"/>
    <mergeCell ref="C226:E227"/>
    <mergeCell ref="F226:F227"/>
    <mergeCell ref="G226:G227"/>
    <mergeCell ref="H226:H227"/>
    <mergeCell ref="N226:P227"/>
    <mergeCell ref="Q226:Q227"/>
    <mergeCell ref="R224:R225"/>
    <mergeCell ref="S224:S225"/>
    <mergeCell ref="Z226:AB227"/>
    <mergeCell ref="AC226:AC227"/>
    <mergeCell ref="AD226:AD227"/>
    <mergeCell ref="AE226:AE227"/>
    <mergeCell ref="AK224:AM225"/>
    <mergeCell ref="AN224:AN225"/>
    <mergeCell ref="Z224:AB225"/>
    <mergeCell ref="AC224:AC225"/>
    <mergeCell ref="AD224:AD225"/>
    <mergeCell ref="AE224:AE225"/>
    <mergeCell ref="AK226:AM227"/>
    <mergeCell ref="AN226:AN227"/>
    <mergeCell ref="AO226:AO227"/>
    <mergeCell ref="AP226:AP227"/>
    <mergeCell ref="C233:L233"/>
    <mergeCell ref="N233:W233"/>
    <mergeCell ref="Z233:AI233"/>
    <mergeCell ref="AK233:AT233"/>
    <mergeCell ref="R226:R227"/>
    <mergeCell ref="S226:S227"/>
    <mergeCell ref="C234:L234"/>
    <mergeCell ref="N234:W234"/>
    <mergeCell ref="Z234:AI234"/>
    <mergeCell ref="AK234:AT234"/>
    <mergeCell ref="C236:L236"/>
    <mergeCell ref="N236:W236"/>
    <mergeCell ref="Z236:AI236"/>
    <mergeCell ref="AK236:AT236"/>
    <mergeCell ref="F238:G238"/>
    <mergeCell ref="Q238:R238"/>
    <mergeCell ref="AC238:AD238"/>
    <mergeCell ref="AN238:AO238"/>
    <mergeCell ref="G241:K241"/>
    <mergeCell ref="R241:V241"/>
    <mergeCell ref="AD241:AH241"/>
    <mergeCell ref="AO241:AS241"/>
    <mergeCell ref="F242:L242"/>
    <mergeCell ref="Q242:W242"/>
    <mergeCell ref="AC242:AI242"/>
    <mergeCell ref="AN242:AT242"/>
    <mergeCell ref="C243:E243"/>
    <mergeCell ref="N243:P243"/>
    <mergeCell ref="Z243:AB243"/>
    <mergeCell ref="AK243:AM243"/>
    <mergeCell ref="F244:L244"/>
    <mergeCell ref="Q244:W244"/>
    <mergeCell ref="AC244:AI244"/>
    <mergeCell ref="AN244:AT244"/>
    <mergeCell ref="F245:F247"/>
    <mergeCell ref="G245:G247"/>
    <mergeCell ref="H245:H247"/>
    <mergeCell ref="I245:I247"/>
    <mergeCell ref="J245:J247"/>
    <mergeCell ref="K245:K247"/>
    <mergeCell ref="Z246:AB246"/>
    <mergeCell ref="Z247:AB247"/>
    <mergeCell ref="L245:L247"/>
    <mergeCell ref="N246:P246"/>
    <mergeCell ref="N247:P247"/>
    <mergeCell ref="U245:U247"/>
    <mergeCell ref="W250:W252"/>
    <mergeCell ref="AC250:AC252"/>
    <mergeCell ref="AD250:AD252"/>
    <mergeCell ref="AE250:AE252"/>
    <mergeCell ref="AT245:AT247"/>
    <mergeCell ref="C246:E246"/>
    <mergeCell ref="C247:E247"/>
    <mergeCell ref="AG245:AG247"/>
    <mergeCell ref="AH245:AH247"/>
    <mergeCell ref="AI245:AI247"/>
    <mergeCell ref="AN245:AN247"/>
    <mergeCell ref="AO245:AO247"/>
    <mergeCell ref="AP245:AP247"/>
    <mergeCell ref="AK246:AM246"/>
    <mergeCell ref="AK247:AM247"/>
    <mergeCell ref="V245:V247"/>
    <mergeCell ref="W245:W247"/>
    <mergeCell ref="AC245:AC247"/>
    <mergeCell ref="AD245:AD247"/>
    <mergeCell ref="AE245:AE247"/>
    <mergeCell ref="AF245:AF247"/>
    <mergeCell ref="AQ245:AQ247"/>
    <mergeCell ref="AR245:AR247"/>
    <mergeCell ref="AS245:AS247"/>
    <mergeCell ref="Q245:Q247"/>
    <mergeCell ref="R245:R247"/>
    <mergeCell ref="S245:S247"/>
    <mergeCell ref="T245:T247"/>
    <mergeCell ref="AF250:AF252"/>
    <mergeCell ref="AQ250:AQ252"/>
    <mergeCell ref="AR250:AR252"/>
    <mergeCell ref="AS250:AS252"/>
    <mergeCell ref="AT250:AT252"/>
    <mergeCell ref="C251:E251"/>
    <mergeCell ref="C252:E252"/>
    <mergeCell ref="AG250:AG252"/>
    <mergeCell ref="AH250:AH252"/>
    <mergeCell ref="AI250:AI252"/>
    <mergeCell ref="AN250:AN252"/>
    <mergeCell ref="F250:F252"/>
    <mergeCell ref="G250:G252"/>
    <mergeCell ref="H250:H252"/>
    <mergeCell ref="I250:I252"/>
    <mergeCell ref="J250:J252"/>
    <mergeCell ref="K250:K252"/>
    <mergeCell ref="Z251:AB251"/>
    <mergeCell ref="Z252:AB252"/>
    <mergeCell ref="L250:L252"/>
    <mergeCell ref="Q250:Q252"/>
    <mergeCell ref="R250:R252"/>
    <mergeCell ref="S250:S252"/>
    <mergeCell ref="T250:T252"/>
    <mergeCell ref="U250:U252"/>
    <mergeCell ref="N251:P251"/>
    <mergeCell ref="N252:P252"/>
    <mergeCell ref="AO250:AO252"/>
    <mergeCell ref="AP250:AP252"/>
    <mergeCell ref="AK251:AM251"/>
    <mergeCell ref="AK252:AM252"/>
    <mergeCell ref="V250:V252"/>
    <mergeCell ref="C256:E256"/>
    <mergeCell ref="N256:P256"/>
    <mergeCell ref="Z256:AB256"/>
    <mergeCell ref="AK256:AM256"/>
    <mergeCell ref="C257:E258"/>
    <mergeCell ref="F257:F258"/>
    <mergeCell ref="G257:G258"/>
    <mergeCell ref="H257:H258"/>
    <mergeCell ref="N257:P258"/>
    <mergeCell ref="Q257:Q258"/>
    <mergeCell ref="AO257:AO258"/>
    <mergeCell ref="AP257:AP258"/>
    <mergeCell ref="C259:E260"/>
    <mergeCell ref="F259:F260"/>
    <mergeCell ref="G259:G260"/>
    <mergeCell ref="H259:H260"/>
    <mergeCell ref="N259:P260"/>
    <mergeCell ref="Q259:Q260"/>
    <mergeCell ref="R257:R258"/>
    <mergeCell ref="S257:S258"/>
    <mergeCell ref="Z259:AB260"/>
    <mergeCell ref="AC259:AC260"/>
    <mergeCell ref="AD259:AD260"/>
    <mergeCell ref="AE259:AE260"/>
    <mergeCell ref="AK257:AM258"/>
    <mergeCell ref="AN257:AN258"/>
    <mergeCell ref="Z257:AB258"/>
    <mergeCell ref="AC257:AC258"/>
    <mergeCell ref="AD257:AD258"/>
    <mergeCell ref="AE257:AE258"/>
    <mergeCell ref="AK259:AM260"/>
    <mergeCell ref="AN259:AN260"/>
    <mergeCell ref="AO259:AO260"/>
    <mergeCell ref="AP259:AP260"/>
    <mergeCell ref="C266:L266"/>
    <mergeCell ref="N266:W266"/>
    <mergeCell ref="Z266:AI266"/>
    <mergeCell ref="AK266:AT266"/>
    <mergeCell ref="R259:R260"/>
    <mergeCell ref="S259:S260"/>
    <mergeCell ref="C267:L267"/>
    <mergeCell ref="N267:W267"/>
    <mergeCell ref="Z267:AI267"/>
    <mergeCell ref="AK267:AT267"/>
    <mergeCell ref="C269:L269"/>
    <mergeCell ref="N269:W269"/>
    <mergeCell ref="Z269:AI269"/>
    <mergeCell ref="AK269:AT269"/>
    <mergeCell ref="F271:G271"/>
    <mergeCell ref="Q271:R271"/>
    <mergeCell ref="AC271:AD271"/>
    <mergeCell ref="AN271:AO271"/>
    <mergeCell ref="G274:K274"/>
    <mergeCell ref="R274:V274"/>
    <mergeCell ref="AD274:AH274"/>
    <mergeCell ref="AO274:AS274"/>
    <mergeCell ref="F275:L275"/>
    <mergeCell ref="Q275:W275"/>
    <mergeCell ref="AC275:AI275"/>
    <mergeCell ref="AN275:AT275"/>
    <mergeCell ref="C276:E276"/>
    <mergeCell ref="N276:P276"/>
    <mergeCell ref="Z276:AB276"/>
    <mergeCell ref="AK276:AM276"/>
    <mergeCell ref="F277:L277"/>
    <mergeCell ref="Q277:W277"/>
    <mergeCell ref="AC277:AI277"/>
    <mergeCell ref="AN277:AT277"/>
    <mergeCell ref="F278:F280"/>
    <mergeCell ref="G278:G280"/>
    <mergeCell ref="H278:H280"/>
    <mergeCell ref="I278:I280"/>
    <mergeCell ref="J278:J280"/>
    <mergeCell ref="K278:K280"/>
    <mergeCell ref="Z279:AB279"/>
    <mergeCell ref="Z280:AB280"/>
    <mergeCell ref="L278:L280"/>
    <mergeCell ref="N279:P279"/>
    <mergeCell ref="N280:P280"/>
    <mergeCell ref="U278:U280"/>
    <mergeCell ref="W283:W285"/>
    <mergeCell ref="AC283:AC285"/>
    <mergeCell ref="AD283:AD285"/>
    <mergeCell ref="AE283:AE285"/>
    <mergeCell ref="AT278:AT280"/>
    <mergeCell ref="C279:E279"/>
    <mergeCell ref="C280:E280"/>
    <mergeCell ref="AG278:AG280"/>
    <mergeCell ref="AH278:AH280"/>
    <mergeCell ref="AI278:AI280"/>
    <mergeCell ref="AN278:AN280"/>
    <mergeCell ref="AO278:AO280"/>
    <mergeCell ref="AP278:AP280"/>
    <mergeCell ref="AK279:AM279"/>
    <mergeCell ref="AK280:AM280"/>
    <mergeCell ref="V278:V280"/>
    <mergeCell ref="W278:W280"/>
    <mergeCell ref="AC278:AC280"/>
    <mergeCell ref="AD278:AD280"/>
    <mergeCell ref="AE278:AE280"/>
    <mergeCell ref="AF278:AF280"/>
    <mergeCell ref="AQ278:AQ280"/>
    <mergeCell ref="AR278:AR280"/>
    <mergeCell ref="AS278:AS280"/>
    <mergeCell ref="Q278:Q280"/>
    <mergeCell ref="R278:R280"/>
    <mergeCell ref="S278:S280"/>
    <mergeCell ref="T278:T280"/>
    <mergeCell ref="AF283:AF285"/>
    <mergeCell ref="AQ283:AQ285"/>
    <mergeCell ref="AR283:AR285"/>
    <mergeCell ref="AS283:AS285"/>
    <mergeCell ref="AT283:AT285"/>
    <mergeCell ref="C284:E284"/>
    <mergeCell ref="C285:E285"/>
    <mergeCell ref="AG283:AG285"/>
    <mergeCell ref="AH283:AH285"/>
    <mergeCell ref="AI283:AI285"/>
    <mergeCell ref="AN283:AN285"/>
    <mergeCell ref="F283:F285"/>
    <mergeCell ref="G283:G285"/>
    <mergeCell ref="H283:H285"/>
    <mergeCell ref="I283:I285"/>
    <mergeCell ref="J283:J285"/>
    <mergeCell ref="K283:K285"/>
    <mergeCell ref="Z284:AB284"/>
    <mergeCell ref="Z285:AB285"/>
    <mergeCell ref="L283:L285"/>
    <mergeCell ref="Q283:Q285"/>
    <mergeCell ref="R283:R285"/>
    <mergeCell ref="S283:S285"/>
    <mergeCell ref="T283:T285"/>
    <mergeCell ref="U283:U285"/>
    <mergeCell ref="N284:P284"/>
    <mergeCell ref="N285:P285"/>
    <mergeCell ref="AO283:AO285"/>
    <mergeCell ref="AP283:AP285"/>
    <mergeCell ref="AK284:AM284"/>
    <mergeCell ref="AK285:AM285"/>
    <mergeCell ref="V283:V285"/>
    <mergeCell ref="C289:E289"/>
    <mergeCell ref="N289:P289"/>
    <mergeCell ref="Z289:AB289"/>
    <mergeCell ref="AK289:AM289"/>
    <mergeCell ref="C290:E291"/>
    <mergeCell ref="F290:F291"/>
    <mergeCell ref="G290:G291"/>
    <mergeCell ref="H290:H291"/>
    <mergeCell ref="N290:P291"/>
    <mergeCell ref="Q290:Q291"/>
    <mergeCell ref="AO290:AO291"/>
    <mergeCell ref="AP290:AP291"/>
    <mergeCell ref="C292:E293"/>
    <mergeCell ref="F292:F293"/>
    <mergeCell ref="G292:G293"/>
    <mergeCell ref="H292:H293"/>
    <mergeCell ref="N292:P293"/>
    <mergeCell ref="Q292:Q293"/>
    <mergeCell ref="R290:R291"/>
    <mergeCell ref="S290:S291"/>
    <mergeCell ref="Z292:AB293"/>
    <mergeCell ref="AC292:AC293"/>
    <mergeCell ref="AD292:AD293"/>
    <mergeCell ref="AE292:AE293"/>
    <mergeCell ref="AK290:AM291"/>
    <mergeCell ref="AN290:AN291"/>
    <mergeCell ref="Z290:AB291"/>
    <mergeCell ref="AC290:AC291"/>
    <mergeCell ref="AD290:AD291"/>
    <mergeCell ref="AE290:AE291"/>
    <mergeCell ref="AK292:AM293"/>
    <mergeCell ref="AN292:AN293"/>
    <mergeCell ref="AO292:AO293"/>
    <mergeCell ref="AP292:AP293"/>
    <mergeCell ref="C299:L299"/>
    <mergeCell ref="N299:W299"/>
    <mergeCell ref="Z299:AI299"/>
    <mergeCell ref="AK299:AT299"/>
    <mergeCell ref="R292:R293"/>
    <mergeCell ref="S292:S293"/>
    <mergeCell ref="C300:L300"/>
    <mergeCell ref="N300:W300"/>
    <mergeCell ref="Z300:AI300"/>
    <mergeCell ref="AK300:AT300"/>
    <mergeCell ref="C302:L302"/>
    <mergeCell ref="N302:W302"/>
    <mergeCell ref="Z302:AI302"/>
    <mergeCell ref="AK302:AT302"/>
    <mergeCell ref="F304:G304"/>
    <mergeCell ref="Q304:R304"/>
    <mergeCell ref="AC304:AD304"/>
    <mergeCell ref="AN304:AO304"/>
    <mergeCell ref="G307:K307"/>
    <mergeCell ref="R307:V307"/>
    <mergeCell ref="AD307:AH307"/>
    <mergeCell ref="AO307:AS307"/>
    <mergeCell ref="F308:L308"/>
    <mergeCell ref="Q308:W308"/>
    <mergeCell ref="AC308:AI308"/>
    <mergeCell ref="AN308:AT308"/>
    <mergeCell ref="C309:E309"/>
    <mergeCell ref="N309:P309"/>
    <mergeCell ref="Z309:AB309"/>
    <mergeCell ref="AK309:AM309"/>
    <mergeCell ref="F310:L310"/>
    <mergeCell ref="Q310:W310"/>
    <mergeCell ref="AC310:AI310"/>
    <mergeCell ref="AN310:AT310"/>
    <mergeCell ref="F311:F313"/>
    <mergeCell ref="G311:G313"/>
    <mergeCell ref="H311:H313"/>
    <mergeCell ref="I311:I313"/>
    <mergeCell ref="J311:J313"/>
    <mergeCell ref="K311:K313"/>
    <mergeCell ref="Z312:AB312"/>
    <mergeCell ref="Z313:AB313"/>
    <mergeCell ref="L311:L313"/>
    <mergeCell ref="N312:P312"/>
    <mergeCell ref="N313:P313"/>
    <mergeCell ref="U311:U313"/>
    <mergeCell ref="W316:W318"/>
    <mergeCell ref="AC316:AC318"/>
    <mergeCell ref="AD316:AD318"/>
    <mergeCell ref="AE316:AE318"/>
    <mergeCell ref="AT311:AT313"/>
    <mergeCell ref="C312:E312"/>
    <mergeCell ref="C313:E313"/>
    <mergeCell ref="AG311:AG313"/>
    <mergeCell ref="AH311:AH313"/>
    <mergeCell ref="AI311:AI313"/>
    <mergeCell ref="AN311:AN313"/>
    <mergeCell ref="AO311:AO313"/>
    <mergeCell ref="AP311:AP313"/>
    <mergeCell ref="AK312:AM312"/>
    <mergeCell ref="AK313:AM313"/>
    <mergeCell ref="V311:V313"/>
    <mergeCell ref="W311:W313"/>
    <mergeCell ref="AC311:AC313"/>
    <mergeCell ref="AD311:AD313"/>
    <mergeCell ref="AE311:AE313"/>
    <mergeCell ref="AF311:AF313"/>
    <mergeCell ref="AQ311:AQ313"/>
    <mergeCell ref="AR311:AR313"/>
    <mergeCell ref="AS311:AS313"/>
    <mergeCell ref="Q311:Q313"/>
    <mergeCell ref="R311:R313"/>
    <mergeCell ref="S311:S313"/>
    <mergeCell ref="T311:T313"/>
    <mergeCell ref="AF316:AF318"/>
    <mergeCell ref="AQ316:AQ318"/>
    <mergeCell ref="AR316:AR318"/>
    <mergeCell ref="AS316:AS318"/>
    <mergeCell ref="AT316:AT318"/>
    <mergeCell ref="C317:E317"/>
    <mergeCell ref="C318:E318"/>
    <mergeCell ref="AG316:AG318"/>
    <mergeCell ref="AH316:AH318"/>
    <mergeCell ref="AI316:AI318"/>
    <mergeCell ref="AN316:AN318"/>
    <mergeCell ref="F316:F318"/>
    <mergeCell ref="G316:G318"/>
    <mergeCell ref="H316:H318"/>
    <mergeCell ref="I316:I318"/>
    <mergeCell ref="J316:J318"/>
    <mergeCell ref="K316:K318"/>
    <mergeCell ref="Z317:AB317"/>
    <mergeCell ref="Z318:AB318"/>
    <mergeCell ref="L316:L318"/>
    <mergeCell ref="Q316:Q318"/>
    <mergeCell ref="R316:R318"/>
    <mergeCell ref="S316:S318"/>
    <mergeCell ref="T316:T318"/>
    <mergeCell ref="U316:U318"/>
    <mergeCell ref="N317:P317"/>
    <mergeCell ref="N318:P318"/>
    <mergeCell ref="AO316:AO318"/>
    <mergeCell ref="AP316:AP318"/>
    <mergeCell ref="AK317:AM317"/>
    <mergeCell ref="AK318:AM318"/>
    <mergeCell ref="V316:V318"/>
    <mergeCell ref="C322:E322"/>
    <mergeCell ref="N322:P322"/>
    <mergeCell ref="Z322:AB322"/>
    <mergeCell ref="AK322:AM322"/>
    <mergeCell ref="C323:E324"/>
    <mergeCell ref="F323:F324"/>
    <mergeCell ref="G323:G324"/>
    <mergeCell ref="H323:H324"/>
    <mergeCell ref="N323:P324"/>
    <mergeCell ref="Q323:Q324"/>
    <mergeCell ref="AO323:AO324"/>
    <mergeCell ref="AP323:AP324"/>
    <mergeCell ref="C325:E326"/>
    <mergeCell ref="F325:F326"/>
    <mergeCell ref="G325:G326"/>
    <mergeCell ref="H325:H326"/>
    <mergeCell ref="N325:P326"/>
    <mergeCell ref="Q325:Q326"/>
    <mergeCell ref="R323:R324"/>
    <mergeCell ref="S323:S324"/>
    <mergeCell ref="Z325:AB326"/>
    <mergeCell ref="AC325:AC326"/>
    <mergeCell ref="AD325:AD326"/>
    <mergeCell ref="AE325:AE326"/>
    <mergeCell ref="AK323:AM324"/>
    <mergeCell ref="AN323:AN324"/>
    <mergeCell ref="Z323:AB324"/>
    <mergeCell ref="AC323:AC324"/>
    <mergeCell ref="AD323:AD324"/>
    <mergeCell ref="AE323:AE324"/>
    <mergeCell ref="AK325:AM326"/>
    <mergeCell ref="AN325:AN326"/>
    <mergeCell ref="AO325:AO326"/>
    <mergeCell ref="AP325:AP326"/>
    <mergeCell ref="C332:L332"/>
    <mergeCell ref="N332:W332"/>
    <mergeCell ref="Z332:AI332"/>
    <mergeCell ref="AK332:AT332"/>
    <mergeCell ref="R325:R326"/>
    <mergeCell ref="S325:S326"/>
    <mergeCell ref="C333:L333"/>
    <mergeCell ref="N333:W333"/>
    <mergeCell ref="Z333:AI333"/>
    <mergeCell ref="AK333:AT333"/>
    <mergeCell ref="C335:L335"/>
    <mergeCell ref="N335:W335"/>
    <mergeCell ref="Z335:AI335"/>
    <mergeCell ref="AK335:AT335"/>
    <mergeCell ref="F337:G337"/>
    <mergeCell ref="Q337:R337"/>
    <mergeCell ref="AC337:AD337"/>
    <mergeCell ref="AN337:AO337"/>
    <mergeCell ref="G340:K340"/>
    <mergeCell ref="R340:V340"/>
    <mergeCell ref="AD340:AH340"/>
    <mergeCell ref="AO340:AS340"/>
    <mergeCell ref="F341:L341"/>
    <mergeCell ref="Q341:W341"/>
    <mergeCell ref="AC341:AI341"/>
    <mergeCell ref="AN341:AT341"/>
    <mergeCell ref="C342:E342"/>
    <mergeCell ref="N342:P342"/>
    <mergeCell ref="Z342:AB342"/>
    <mergeCell ref="AK342:AM342"/>
    <mergeCell ref="F343:L343"/>
    <mergeCell ref="Q343:W343"/>
    <mergeCell ref="AC343:AI343"/>
    <mergeCell ref="AN343:AT343"/>
    <mergeCell ref="F344:F346"/>
    <mergeCell ref="G344:G346"/>
    <mergeCell ref="H344:H346"/>
    <mergeCell ref="I344:I346"/>
    <mergeCell ref="J344:J346"/>
    <mergeCell ref="K344:K346"/>
    <mergeCell ref="Z345:AB345"/>
    <mergeCell ref="Z346:AB346"/>
    <mergeCell ref="L344:L346"/>
    <mergeCell ref="N345:P345"/>
    <mergeCell ref="N346:P346"/>
    <mergeCell ref="U344:U346"/>
    <mergeCell ref="W349:W351"/>
    <mergeCell ref="AC349:AC351"/>
    <mergeCell ref="AD349:AD351"/>
    <mergeCell ref="AE349:AE351"/>
    <mergeCell ref="AT344:AT346"/>
    <mergeCell ref="C345:E345"/>
    <mergeCell ref="C346:E346"/>
    <mergeCell ref="AG344:AG346"/>
    <mergeCell ref="AH344:AH346"/>
    <mergeCell ref="AI344:AI346"/>
    <mergeCell ref="AN344:AN346"/>
    <mergeCell ref="AO344:AO346"/>
    <mergeCell ref="AP344:AP346"/>
    <mergeCell ref="AK345:AM345"/>
    <mergeCell ref="AK346:AM346"/>
    <mergeCell ref="V344:V346"/>
    <mergeCell ref="W344:W346"/>
    <mergeCell ref="AC344:AC346"/>
    <mergeCell ref="AD344:AD346"/>
    <mergeCell ref="AE344:AE346"/>
    <mergeCell ref="AF344:AF346"/>
    <mergeCell ref="AQ344:AQ346"/>
    <mergeCell ref="AR344:AR346"/>
    <mergeCell ref="AS344:AS346"/>
    <mergeCell ref="Q344:Q346"/>
    <mergeCell ref="R344:R346"/>
    <mergeCell ref="S344:S346"/>
    <mergeCell ref="T344:T346"/>
    <mergeCell ref="AF349:AF351"/>
    <mergeCell ref="AQ349:AQ351"/>
    <mergeCell ref="AR349:AR351"/>
    <mergeCell ref="AS349:AS351"/>
    <mergeCell ref="AT349:AT351"/>
    <mergeCell ref="C350:E350"/>
    <mergeCell ref="C351:E351"/>
    <mergeCell ref="AG349:AG351"/>
    <mergeCell ref="AH349:AH351"/>
    <mergeCell ref="AI349:AI351"/>
    <mergeCell ref="AN349:AN351"/>
    <mergeCell ref="F349:F351"/>
    <mergeCell ref="G349:G351"/>
    <mergeCell ref="H349:H351"/>
    <mergeCell ref="I349:I351"/>
    <mergeCell ref="J349:J351"/>
    <mergeCell ref="K349:K351"/>
    <mergeCell ref="Z350:AB350"/>
    <mergeCell ref="Z351:AB351"/>
    <mergeCell ref="L349:L351"/>
    <mergeCell ref="Q349:Q351"/>
    <mergeCell ref="R349:R351"/>
    <mergeCell ref="S349:S351"/>
    <mergeCell ref="T349:T351"/>
    <mergeCell ref="U349:U351"/>
    <mergeCell ref="N350:P350"/>
    <mergeCell ref="N351:P351"/>
    <mergeCell ref="AO349:AO351"/>
    <mergeCell ref="AP349:AP351"/>
    <mergeCell ref="AK350:AM350"/>
    <mergeCell ref="AK351:AM351"/>
    <mergeCell ref="V349:V351"/>
    <mergeCell ref="C355:E355"/>
    <mergeCell ref="N355:P355"/>
    <mergeCell ref="Z355:AB355"/>
    <mergeCell ref="AK355:AM355"/>
    <mergeCell ref="C356:E357"/>
    <mergeCell ref="F356:F357"/>
    <mergeCell ref="G356:G357"/>
    <mergeCell ref="H356:H357"/>
    <mergeCell ref="N356:P357"/>
    <mergeCell ref="Q356:Q357"/>
    <mergeCell ref="AO356:AO357"/>
    <mergeCell ref="AP356:AP357"/>
    <mergeCell ref="C358:E359"/>
    <mergeCell ref="F358:F359"/>
    <mergeCell ref="G358:G359"/>
    <mergeCell ref="H358:H359"/>
    <mergeCell ref="N358:P359"/>
    <mergeCell ref="Q358:Q359"/>
    <mergeCell ref="R356:R357"/>
    <mergeCell ref="S356:S357"/>
    <mergeCell ref="Z358:AB359"/>
    <mergeCell ref="AC358:AC359"/>
    <mergeCell ref="AD358:AD359"/>
    <mergeCell ref="AE358:AE359"/>
    <mergeCell ref="AK356:AM357"/>
    <mergeCell ref="AN356:AN357"/>
    <mergeCell ref="Z356:AB357"/>
    <mergeCell ref="AC356:AC357"/>
    <mergeCell ref="AD356:AD357"/>
    <mergeCell ref="AE356:AE357"/>
    <mergeCell ref="AK358:AM359"/>
    <mergeCell ref="AN358:AN359"/>
    <mergeCell ref="AO358:AO359"/>
    <mergeCell ref="AP358:AP359"/>
    <mergeCell ref="C365:L365"/>
    <mergeCell ref="N365:W365"/>
    <mergeCell ref="Z365:AI365"/>
    <mergeCell ref="AK365:AT365"/>
    <mergeCell ref="R358:R359"/>
    <mergeCell ref="S358:S359"/>
    <mergeCell ref="C366:L366"/>
    <mergeCell ref="N366:W366"/>
    <mergeCell ref="Z366:AI366"/>
    <mergeCell ref="AK366:AT366"/>
    <mergeCell ref="C368:L368"/>
    <mergeCell ref="N368:W368"/>
    <mergeCell ref="Z368:AI368"/>
    <mergeCell ref="AK368:AT368"/>
    <mergeCell ref="F370:G370"/>
    <mergeCell ref="Q370:R370"/>
    <mergeCell ref="AC370:AD370"/>
    <mergeCell ref="AN370:AO370"/>
    <mergeCell ref="G373:K373"/>
    <mergeCell ref="R373:V373"/>
    <mergeCell ref="AD373:AH373"/>
    <mergeCell ref="AO373:AS373"/>
    <mergeCell ref="F374:L374"/>
    <mergeCell ref="Q374:W374"/>
    <mergeCell ref="AC374:AI374"/>
    <mergeCell ref="AN374:AT374"/>
    <mergeCell ref="C375:E375"/>
    <mergeCell ref="N375:P375"/>
    <mergeCell ref="Z375:AB375"/>
    <mergeCell ref="AK375:AM375"/>
    <mergeCell ref="F376:L376"/>
    <mergeCell ref="Q376:W376"/>
    <mergeCell ref="AC376:AI376"/>
    <mergeCell ref="AN376:AT376"/>
    <mergeCell ref="F377:F379"/>
    <mergeCell ref="G377:G379"/>
    <mergeCell ref="H377:H379"/>
    <mergeCell ref="I377:I379"/>
    <mergeCell ref="J377:J379"/>
    <mergeCell ref="K377:K379"/>
    <mergeCell ref="Z378:AB378"/>
    <mergeCell ref="Z379:AB379"/>
    <mergeCell ref="L377:L379"/>
    <mergeCell ref="N378:P378"/>
    <mergeCell ref="N379:P379"/>
    <mergeCell ref="U377:U379"/>
    <mergeCell ref="W382:W384"/>
    <mergeCell ref="AC382:AC384"/>
    <mergeCell ref="AD382:AD384"/>
    <mergeCell ref="AE382:AE384"/>
    <mergeCell ref="AT377:AT379"/>
    <mergeCell ref="C378:E378"/>
    <mergeCell ref="C379:E379"/>
    <mergeCell ref="AG377:AG379"/>
    <mergeCell ref="AH377:AH379"/>
    <mergeCell ref="AI377:AI379"/>
    <mergeCell ref="AN377:AN379"/>
    <mergeCell ref="AO377:AO379"/>
    <mergeCell ref="AP377:AP379"/>
    <mergeCell ref="AK378:AM378"/>
    <mergeCell ref="AK379:AM379"/>
    <mergeCell ref="V377:V379"/>
    <mergeCell ref="W377:W379"/>
    <mergeCell ref="AC377:AC379"/>
    <mergeCell ref="AD377:AD379"/>
    <mergeCell ref="AE377:AE379"/>
    <mergeCell ref="AF377:AF379"/>
    <mergeCell ref="AQ377:AQ379"/>
    <mergeCell ref="AR377:AR379"/>
    <mergeCell ref="AS377:AS379"/>
    <mergeCell ref="Q377:Q379"/>
    <mergeCell ref="R377:R379"/>
    <mergeCell ref="S377:S379"/>
    <mergeCell ref="T377:T379"/>
    <mergeCell ref="AF382:AF384"/>
    <mergeCell ref="AQ382:AQ384"/>
    <mergeCell ref="AR382:AR384"/>
    <mergeCell ref="AS382:AS384"/>
    <mergeCell ref="AT382:AT384"/>
    <mergeCell ref="C383:E383"/>
    <mergeCell ref="C384:E384"/>
    <mergeCell ref="AG382:AG384"/>
    <mergeCell ref="AH382:AH384"/>
    <mergeCell ref="AI382:AI384"/>
    <mergeCell ref="AN382:AN384"/>
    <mergeCell ref="F382:F384"/>
    <mergeCell ref="G382:G384"/>
    <mergeCell ref="H382:H384"/>
    <mergeCell ref="I382:I384"/>
    <mergeCell ref="J382:J384"/>
    <mergeCell ref="K382:K384"/>
    <mergeCell ref="Z383:AB383"/>
    <mergeCell ref="Z384:AB384"/>
    <mergeCell ref="L382:L384"/>
    <mergeCell ref="Q382:Q384"/>
    <mergeCell ref="R382:R384"/>
    <mergeCell ref="S382:S384"/>
    <mergeCell ref="T382:T384"/>
    <mergeCell ref="U382:U384"/>
    <mergeCell ref="N383:P383"/>
    <mergeCell ref="N384:P384"/>
    <mergeCell ref="AO382:AO384"/>
    <mergeCell ref="AP382:AP384"/>
    <mergeCell ref="AK383:AM383"/>
    <mergeCell ref="AK384:AM384"/>
    <mergeCell ref="V382:V384"/>
    <mergeCell ref="C388:E388"/>
    <mergeCell ref="N388:P388"/>
    <mergeCell ref="Z388:AB388"/>
    <mergeCell ref="AK388:AM388"/>
    <mergeCell ref="C389:E390"/>
    <mergeCell ref="F389:F390"/>
    <mergeCell ref="G389:G390"/>
    <mergeCell ref="H389:H390"/>
    <mergeCell ref="N389:P390"/>
    <mergeCell ref="Q389:Q390"/>
    <mergeCell ref="AO389:AO390"/>
    <mergeCell ref="AP389:AP390"/>
    <mergeCell ref="C391:E392"/>
    <mergeCell ref="F391:F392"/>
    <mergeCell ref="G391:G392"/>
    <mergeCell ref="H391:H392"/>
    <mergeCell ref="N391:P392"/>
    <mergeCell ref="Q391:Q392"/>
    <mergeCell ref="R389:R390"/>
    <mergeCell ref="S389:S390"/>
    <mergeCell ref="Z391:AB392"/>
    <mergeCell ref="AC391:AC392"/>
    <mergeCell ref="AD391:AD392"/>
    <mergeCell ref="AE391:AE392"/>
    <mergeCell ref="AK389:AM390"/>
    <mergeCell ref="AN389:AN390"/>
    <mergeCell ref="Z389:AB390"/>
    <mergeCell ref="AC389:AC390"/>
    <mergeCell ref="AD389:AD390"/>
    <mergeCell ref="AE389:AE390"/>
    <mergeCell ref="AK391:AM392"/>
    <mergeCell ref="AN391:AN392"/>
    <mergeCell ref="AO391:AO392"/>
    <mergeCell ref="AP391:AP392"/>
    <mergeCell ref="C398:L398"/>
    <mergeCell ref="N398:W398"/>
    <mergeCell ref="Z398:AI398"/>
    <mergeCell ref="AK398:AT398"/>
    <mergeCell ref="R391:R392"/>
    <mergeCell ref="S391:S392"/>
    <mergeCell ref="C399:L399"/>
    <mergeCell ref="N399:W399"/>
    <mergeCell ref="Z399:AI399"/>
    <mergeCell ref="AK399:AT399"/>
    <mergeCell ref="C401:L401"/>
    <mergeCell ref="N401:W401"/>
    <mergeCell ref="Z401:AI401"/>
    <mergeCell ref="AK401:AT401"/>
    <mergeCell ref="F403:G403"/>
    <mergeCell ref="Q403:R403"/>
    <mergeCell ref="AC403:AD403"/>
    <mergeCell ref="AN403:AO403"/>
    <mergeCell ref="G406:K406"/>
    <mergeCell ref="R406:V406"/>
    <mergeCell ref="AD406:AH406"/>
    <mergeCell ref="AO406:AS406"/>
    <mergeCell ref="F407:L407"/>
    <mergeCell ref="Q407:W407"/>
    <mergeCell ref="AC407:AI407"/>
    <mergeCell ref="AN407:AT407"/>
    <mergeCell ref="C408:E408"/>
    <mergeCell ref="N408:P408"/>
    <mergeCell ref="Z408:AB408"/>
    <mergeCell ref="AK408:AM408"/>
    <mergeCell ref="F409:L409"/>
    <mergeCell ref="Q409:W409"/>
    <mergeCell ref="AC409:AI409"/>
    <mergeCell ref="AN409:AT409"/>
    <mergeCell ref="F410:F412"/>
    <mergeCell ref="G410:G412"/>
    <mergeCell ref="H410:H412"/>
    <mergeCell ref="I410:I412"/>
    <mergeCell ref="J410:J412"/>
    <mergeCell ref="K410:K412"/>
    <mergeCell ref="Z411:AB411"/>
    <mergeCell ref="Z412:AB412"/>
    <mergeCell ref="L410:L412"/>
    <mergeCell ref="N411:P411"/>
    <mergeCell ref="N412:P412"/>
    <mergeCell ref="U410:U412"/>
    <mergeCell ref="W415:W417"/>
    <mergeCell ref="AC415:AC417"/>
    <mergeCell ref="AD415:AD417"/>
    <mergeCell ref="AE415:AE417"/>
    <mergeCell ref="AT410:AT412"/>
    <mergeCell ref="C411:E411"/>
    <mergeCell ref="C412:E412"/>
    <mergeCell ref="AG410:AG412"/>
    <mergeCell ref="AH410:AH412"/>
    <mergeCell ref="AI410:AI412"/>
    <mergeCell ref="AN410:AN412"/>
    <mergeCell ref="AO410:AO412"/>
    <mergeCell ref="AP410:AP412"/>
    <mergeCell ref="AK411:AM411"/>
    <mergeCell ref="AK412:AM412"/>
    <mergeCell ref="V410:V412"/>
    <mergeCell ref="W410:W412"/>
    <mergeCell ref="AC410:AC412"/>
    <mergeCell ref="AD410:AD412"/>
    <mergeCell ref="AE410:AE412"/>
    <mergeCell ref="AF410:AF412"/>
    <mergeCell ref="AQ410:AQ412"/>
    <mergeCell ref="AR410:AR412"/>
    <mergeCell ref="AS410:AS412"/>
    <mergeCell ref="Q410:Q412"/>
    <mergeCell ref="R410:R412"/>
    <mergeCell ref="S410:S412"/>
    <mergeCell ref="T410:T412"/>
    <mergeCell ref="AF415:AF417"/>
    <mergeCell ref="AQ415:AQ417"/>
    <mergeCell ref="AR415:AR417"/>
    <mergeCell ref="AS415:AS417"/>
    <mergeCell ref="AT415:AT417"/>
    <mergeCell ref="C416:E416"/>
    <mergeCell ref="C417:E417"/>
    <mergeCell ref="AG415:AG417"/>
    <mergeCell ref="AH415:AH417"/>
    <mergeCell ref="AI415:AI417"/>
    <mergeCell ref="AN415:AN417"/>
    <mergeCell ref="F415:F417"/>
    <mergeCell ref="G415:G417"/>
    <mergeCell ref="H415:H417"/>
    <mergeCell ref="I415:I417"/>
    <mergeCell ref="J415:J417"/>
    <mergeCell ref="K415:K417"/>
    <mergeCell ref="Z416:AB416"/>
    <mergeCell ref="Z417:AB417"/>
    <mergeCell ref="L415:L417"/>
    <mergeCell ref="Q415:Q417"/>
    <mergeCell ref="R415:R417"/>
    <mergeCell ref="S415:S417"/>
    <mergeCell ref="T415:T417"/>
    <mergeCell ref="U415:U417"/>
    <mergeCell ref="N416:P416"/>
    <mergeCell ref="N417:P417"/>
    <mergeCell ref="AO415:AO417"/>
    <mergeCell ref="AP415:AP417"/>
    <mergeCell ref="AK416:AM416"/>
    <mergeCell ref="AK417:AM417"/>
    <mergeCell ref="V415:V417"/>
    <mergeCell ref="C421:E421"/>
    <mergeCell ref="N421:P421"/>
    <mergeCell ref="Z421:AB421"/>
    <mergeCell ref="AK421:AM421"/>
    <mergeCell ref="C422:E423"/>
    <mergeCell ref="F422:F423"/>
    <mergeCell ref="G422:G423"/>
    <mergeCell ref="H422:H423"/>
    <mergeCell ref="N422:P423"/>
    <mergeCell ref="Q422:Q423"/>
    <mergeCell ref="AO422:AO423"/>
    <mergeCell ref="AP422:AP423"/>
    <mergeCell ref="C424:E425"/>
    <mergeCell ref="F424:F425"/>
    <mergeCell ref="G424:G425"/>
    <mergeCell ref="H424:H425"/>
    <mergeCell ref="N424:P425"/>
    <mergeCell ref="Q424:Q425"/>
    <mergeCell ref="R422:R423"/>
    <mergeCell ref="S422:S423"/>
    <mergeCell ref="Z424:AB425"/>
    <mergeCell ref="AC424:AC425"/>
    <mergeCell ref="AD424:AD425"/>
    <mergeCell ref="AE424:AE425"/>
    <mergeCell ref="AK422:AM423"/>
    <mergeCell ref="AN422:AN423"/>
    <mergeCell ref="Z422:AB423"/>
    <mergeCell ref="AC422:AC423"/>
    <mergeCell ref="AD422:AD423"/>
    <mergeCell ref="AE422:AE423"/>
    <mergeCell ref="AK424:AM425"/>
    <mergeCell ref="AN424:AN425"/>
    <mergeCell ref="AO424:AO425"/>
    <mergeCell ref="AP424:AP425"/>
    <mergeCell ref="C431:L431"/>
    <mergeCell ref="N431:W431"/>
    <mergeCell ref="Z431:AI431"/>
    <mergeCell ref="AK431:AT431"/>
    <mergeCell ref="R424:R425"/>
    <mergeCell ref="S424:S425"/>
    <mergeCell ref="C432:L432"/>
    <mergeCell ref="N432:W432"/>
    <mergeCell ref="Z432:AI432"/>
    <mergeCell ref="AK432:AT432"/>
    <mergeCell ref="C434:L434"/>
    <mergeCell ref="N434:W434"/>
    <mergeCell ref="Z434:AI434"/>
    <mergeCell ref="AK434:AT434"/>
    <mergeCell ref="F436:G436"/>
    <mergeCell ref="Q436:R436"/>
    <mergeCell ref="AC436:AD436"/>
    <mergeCell ref="AN436:AO436"/>
    <mergeCell ref="G439:K439"/>
    <mergeCell ref="R439:V439"/>
    <mergeCell ref="AD439:AH439"/>
    <mergeCell ref="AO439:AS439"/>
    <mergeCell ref="F440:L440"/>
    <mergeCell ref="Q440:W440"/>
    <mergeCell ref="AC440:AI440"/>
    <mergeCell ref="AN440:AT440"/>
    <mergeCell ref="C441:E441"/>
    <mergeCell ref="N441:P441"/>
    <mergeCell ref="Z441:AB441"/>
    <mergeCell ref="AK441:AM441"/>
    <mergeCell ref="F442:L442"/>
    <mergeCell ref="Q442:W442"/>
    <mergeCell ref="AC442:AI442"/>
    <mergeCell ref="AN442:AT442"/>
    <mergeCell ref="F443:F445"/>
    <mergeCell ref="G443:G445"/>
    <mergeCell ref="H443:H445"/>
    <mergeCell ref="I443:I445"/>
    <mergeCell ref="J443:J445"/>
    <mergeCell ref="K443:K445"/>
    <mergeCell ref="Z444:AB444"/>
    <mergeCell ref="Z445:AB445"/>
    <mergeCell ref="L443:L445"/>
    <mergeCell ref="N444:P444"/>
    <mergeCell ref="N445:P445"/>
    <mergeCell ref="U443:U445"/>
    <mergeCell ref="W448:W450"/>
    <mergeCell ref="AC448:AC450"/>
    <mergeCell ref="AD448:AD450"/>
    <mergeCell ref="AE448:AE450"/>
    <mergeCell ref="AT443:AT445"/>
    <mergeCell ref="C444:E444"/>
    <mergeCell ref="C445:E445"/>
    <mergeCell ref="AG443:AG445"/>
    <mergeCell ref="AH443:AH445"/>
    <mergeCell ref="AI443:AI445"/>
    <mergeCell ref="AN443:AN445"/>
    <mergeCell ref="AO443:AO445"/>
    <mergeCell ref="AP443:AP445"/>
    <mergeCell ref="AK444:AM444"/>
    <mergeCell ref="AK445:AM445"/>
    <mergeCell ref="V443:V445"/>
    <mergeCell ref="W443:W445"/>
    <mergeCell ref="AC443:AC445"/>
    <mergeCell ref="AD443:AD445"/>
    <mergeCell ref="AE443:AE445"/>
    <mergeCell ref="AF443:AF445"/>
    <mergeCell ref="AQ443:AQ445"/>
    <mergeCell ref="AR443:AR445"/>
    <mergeCell ref="AS443:AS445"/>
    <mergeCell ref="Q443:Q445"/>
    <mergeCell ref="R443:R445"/>
    <mergeCell ref="S443:S445"/>
    <mergeCell ref="T443:T445"/>
    <mergeCell ref="AF448:AF450"/>
    <mergeCell ref="AQ448:AQ450"/>
    <mergeCell ref="AR448:AR450"/>
    <mergeCell ref="AS448:AS450"/>
    <mergeCell ref="AT448:AT450"/>
    <mergeCell ref="C449:E449"/>
    <mergeCell ref="C450:E450"/>
    <mergeCell ref="AG448:AG450"/>
    <mergeCell ref="AH448:AH450"/>
    <mergeCell ref="AI448:AI450"/>
    <mergeCell ref="AN448:AN450"/>
    <mergeCell ref="F448:F450"/>
    <mergeCell ref="G448:G450"/>
    <mergeCell ref="H448:H450"/>
    <mergeCell ref="I448:I450"/>
    <mergeCell ref="J448:J450"/>
    <mergeCell ref="K448:K450"/>
    <mergeCell ref="Z449:AB449"/>
    <mergeCell ref="Z450:AB450"/>
    <mergeCell ref="L448:L450"/>
    <mergeCell ref="Q448:Q450"/>
    <mergeCell ref="R448:R450"/>
    <mergeCell ref="S448:S450"/>
    <mergeCell ref="T448:T450"/>
    <mergeCell ref="U448:U450"/>
    <mergeCell ref="N449:P449"/>
    <mergeCell ref="N450:P450"/>
    <mergeCell ref="AO448:AO450"/>
    <mergeCell ref="AP448:AP450"/>
    <mergeCell ref="AK449:AM449"/>
    <mergeCell ref="AK450:AM450"/>
    <mergeCell ref="V448:V450"/>
    <mergeCell ref="C454:E454"/>
    <mergeCell ref="N454:P454"/>
    <mergeCell ref="Z454:AB454"/>
    <mergeCell ref="AK454:AM454"/>
    <mergeCell ref="C455:E456"/>
    <mergeCell ref="F455:F456"/>
    <mergeCell ref="G455:G456"/>
    <mergeCell ref="H455:H456"/>
    <mergeCell ref="N455:P456"/>
    <mergeCell ref="Q455:Q456"/>
    <mergeCell ref="R455:R456"/>
    <mergeCell ref="S455:S456"/>
    <mergeCell ref="Z455:AB456"/>
    <mergeCell ref="AC455:AC456"/>
    <mergeCell ref="AD455:AD456"/>
    <mergeCell ref="AE455:AE456"/>
    <mergeCell ref="AK455:AM456"/>
    <mergeCell ref="AN455:AN456"/>
    <mergeCell ref="AO455:AO456"/>
    <mergeCell ref="AP455:AP456"/>
    <mergeCell ref="C457:E458"/>
    <mergeCell ref="F457:F458"/>
    <mergeCell ref="G457:G458"/>
    <mergeCell ref="H457:H458"/>
    <mergeCell ref="N457:P458"/>
    <mergeCell ref="Q457:Q458"/>
    <mergeCell ref="R457:R458"/>
    <mergeCell ref="S457:S458"/>
    <mergeCell ref="Z457:AB458"/>
    <mergeCell ref="AC457:AC458"/>
    <mergeCell ref="AD457:AD458"/>
    <mergeCell ref="AE457:AE458"/>
    <mergeCell ref="AK457:AM458"/>
    <mergeCell ref="AN457:AN458"/>
    <mergeCell ref="AO457:AO458"/>
    <mergeCell ref="AP457:AP458"/>
    <mergeCell ref="U14:U16"/>
    <mergeCell ref="V14:V16"/>
    <mergeCell ref="W14:W16"/>
    <mergeCell ref="AC14:AC16"/>
    <mergeCell ref="AO14:AO16"/>
    <mergeCell ref="AP14:AP16"/>
    <mergeCell ref="AQ14:AQ16"/>
    <mergeCell ref="AR14:AR16"/>
    <mergeCell ref="C2:L2"/>
    <mergeCell ref="N2:W2"/>
    <mergeCell ref="Z2:AI2"/>
    <mergeCell ref="AK2:AT2"/>
    <mergeCell ref="C3:L3"/>
    <mergeCell ref="N3:W3"/>
    <mergeCell ref="Z3:AI3"/>
    <mergeCell ref="AK3:AT3"/>
    <mergeCell ref="C5:L5"/>
    <mergeCell ref="N5:W5"/>
    <mergeCell ref="Z5:AI5"/>
    <mergeCell ref="AK5:AT5"/>
    <mergeCell ref="F7:G7"/>
    <mergeCell ref="Q7:R7"/>
    <mergeCell ref="AC7:AD7"/>
    <mergeCell ref="AN7:AO7"/>
    <mergeCell ref="G10:K10"/>
    <mergeCell ref="R10:V10"/>
    <mergeCell ref="AD10:AH10"/>
    <mergeCell ref="AO10:AS10"/>
    <mergeCell ref="R19:R21"/>
    <mergeCell ref="S19:S21"/>
    <mergeCell ref="T19:T21"/>
    <mergeCell ref="U19:U21"/>
    <mergeCell ref="V19:V21"/>
    <mergeCell ref="W19:W21"/>
    <mergeCell ref="AC19:AC21"/>
    <mergeCell ref="AD19:AD21"/>
    <mergeCell ref="F11:L11"/>
    <mergeCell ref="Q11:W11"/>
    <mergeCell ref="AC11:AI11"/>
    <mergeCell ref="AN11:AT11"/>
    <mergeCell ref="C12:E12"/>
    <mergeCell ref="N12:P12"/>
    <mergeCell ref="Z12:AB12"/>
    <mergeCell ref="AK12:AM12"/>
    <mergeCell ref="F13:L13"/>
    <mergeCell ref="Q13:W13"/>
    <mergeCell ref="AC13:AI13"/>
    <mergeCell ref="AN13:AT13"/>
    <mergeCell ref="F14:F16"/>
    <mergeCell ref="G14:G16"/>
    <mergeCell ref="H14:H16"/>
    <mergeCell ref="I14:I16"/>
    <mergeCell ref="J14:J16"/>
    <mergeCell ref="K14:K16"/>
    <mergeCell ref="L14:L16"/>
    <mergeCell ref="Q14:Q16"/>
    <mergeCell ref="R14:R16"/>
    <mergeCell ref="AI14:AI16"/>
    <mergeCell ref="S14:S16"/>
    <mergeCell ref="T14:T16"/>
    <mergeCell ref="AS19:AS21"/>
    <mergeCell ref="AT19:AT21"/>
    <mergeCell ref="C20:E20"/>
    <mergeCell ref="N20:P20"/>
    <mergeCell ref="Z20:AB20"/>
    <mergeCell ref="AK20:AM20"/>
    <mergeCell ref="C21:E21"/>
    <mergeCell ref="N21:P21"/>
    <mergeCell ref="AS14:AS16"/>
    <mergeCell ref="AD14:AD16"/>
    <mergeCell ref="AE14:AE16"/>
    <mergeCell ref="AF14:AF16"/>
    <mergeCell ref="AG14:AG16"/>
    <mergeCell ref="AH14:AH16"/>
    <mergeCell ref="AT14:AT16"/>
    <mergeCell ref="C15:E15"/>
    <mergeCell ref="N15:P15"/>
    <mergeCell ref="Z15:AB15"/>
    <mergeCell ref="AK15:AM15"/>
    <mergeCell ref="C16:E16"/>
    <mergeCell ref="N16:P16"/>
    <mergeCell ref="Z16:AB16"/>
    <mergeCell ref="AK16:AM16"/>
    <mergeCell ref="AN14:AN16"/>
    <mergeCell ref="F19:F21"/>
    <mergeCell ref="G19:G21"/>
    <mergeCell ref="H19:H21"/>
    <mergeCell ref="I19:I21"/>
    <mergeCell ref="J19:J21"/>
    <mergeCell ref="K19:K21"/>
    <mergeCell ref="L19:L21"/>
    <mergeCell ref="Q19:Q21"/>
    <mergeCell ref="AC26:AC27"/>
    <mergeCell ref="AD26:AD27"/>
    <mergeCell ref="AE26:AE27"/>
    <mergeCell ref="AK28:AM29"/>
    <mergeCell ref="AN28:AN29"/>
    <mergeCell ref="AE19:AE21"/>
    <mergeCell ref="AF19:AF21"/>
    <mergeCell ref="Z21:AB21"/>
    <mergeCell ref="AG19:AG21"/>
    <mergeCell ref="AH19:AH21"/>
    <mergeCell ref="AI19:AI21"/>
    <mergeCell ref="AN19:AN21"/>
    <mergeCell ref="AO19:AO21"/>
    <mergeCell ref="AP19:AP21"/>
    <mergeCell ref="AK21:AM21"/>
    <mergeCell ref="AQ19:AQ21"/>
    <mergeCell ref="AR19:AR21"/>
    <mergeCell ref="AO28:AO29"/>
    <mergeCell ref="AP28:AP29"/>
    <mergeCell ref="AT47:AT49"/>
    <mergeCell ref="C48:E48"/>
    <mergeCell ref="N48:P48"/>
    <mergeCell ref="Z48:AB48"/>
    <mergeCell ref="AK48:AM48"/>
    <mergeCell ref="C25:E25"/>
    <mergeCell ref="N25:P25"/>
    <mergeCell ref="Z25:AB25"/>
    <mergeCell ref="AK25:AM25"/>
    <mergeCell ref="C26:E27"/>
    <mergeCell ref="F26:F27"/>
    <mergeCell ref="G26:G27"/>
    <mergeCell ref="H26:H27"/>
    <mergeCell ref="N26:P27"/>
    <mergeCell ref="Q26:Q27"/>
    <mergeCell ref="AO26:AO27"/>
    <mergeCell ref="AP26:AP27"/>
    <mergeCell ref="C28:E29"/>
    <mergeCell ref="F28:F29"/>
    <mergeCell ref="G28:G29"/>
    <mergeCell ref="H28:H29"/>
    <mergeCell ref="N28:P29"/>
    <mergeCell ref="Q28:Q29"/>
    <mergeCell ref="R26:R27"/>
    <mergeCell ref="S26:S27"/>
    <mergeCell ref="Z28:AB29"/>
    <mergeCell ref="AC28:AC29"/>
    <mergeCell ref="AD28:AD29"/>
    <mergeCell ref="AE28:AE29"/>
    <mergeCell ref="AK26:AM27"/>
    <mergeCell ref="AN26:AN27"/>
    <mergeCell ref="Z26:AB27"/>
    <mergeCell ref="C35:L35"/>
    <mergeCell ref="N35:W35"/>
    <mergeCell ref="Z35:AI35"/>
    <mergeCell ref="AK35:AT35"/>
    <mergeCell ref="R28:R29"/>
    <mergeCell ref="S28:S29"/>
    <mergeCell ref="C36:L36"/>
    <mergeCell ref="N36:W36"/>
    <mergeCell ref="Z36:AI36"/>
    <mergeCell ref="AK36:AT36"/>
    <mergeCell ref="C38:L38"/>
    <mergeCell ref="N38:W38"/>
    <mergeCell ref="Z38:AI38"/>
    <mergeCell ref="AK38:AT38"/>
    <mergeCell ref="F40:G40"/>
    <mergeCell ref="Q40:R40"/>
    <mergeCell ref="AC40:AD40"/>
    <mergeCell ref="AN40:AO40"/>
    <mergeCell ref="C49:E49"/>
    <mergeCell ref="N49:P49"/>
    <mergeCell ref="G43:K43"/>
    <mergeCell ref="R43:V43"/>
    <mergeCell ref="AD43:AH43"/>
    <mergeCell ref="AO43:AS43"/>
    <mergeCell ref="F44:L44"/>
    <mergeCell ref="Q44:W44"/>
    <mergeCell ref="AC44:AI44"/>
    <mergeCell ref="AN44:AT44"/>
    <mergeCell ref="C45:E45"/>
    <mergeCell ref="N45:P45"/>
    <mergeCell ref="Z45:AB45"/>
    <mergeCell ref="AK45:AM45"/>
    <mergeCell ref="F46:L46"/>
    <mergeCell ref="Q46:W46"/>
    <mergeCell ref="AC46:AI46"/>
    <mergeCell ref="AN46:AT46"/>
    <mergeCell ref="F47:F49"/>
    <mergeCell ref="G47:G49"/>
    <mergeCell ref="H47:H49"/>
    <mergeCell ref="I47:I49"/>
    <mergeCell ref="J47:J49"/>
    <mergeCell ref="K47:K49"/>
    <mergeCell ref="L47:L49"/>
    <mergeCell ref="Q47:Q49"/>
    <mergeCell ref="R47:R49"/>
    <mergeCell ref="S47:S49"/>
    <mergeCell ref="T47:T49"/>
    <mergeCell ref="U47:U49"/>
    <mergeCell ref="V47:V49"/>
    <mergeCell ref="W47:W49"/>
    <mergeCell ref="AE47:AE49"/>
    <mergeCell ref="AF47:AF49"/>
    <mergeCell ref="Z49:AB49"/>
    <mergeCell ref="AG47:AG49"/>
    <mergeCell ref="AH47:AH49"/>
    <mergeCell ref="AI47:AI49"/>
    <mergeCell ref="AN47:AN49"/>
    <mergeCell ref="AO47:AO49"/>
    <mergeCell ref="AP47:AP49"/>
    <mergeCell ref="AK49:AM49"/>
    <mergeCell ref="AQ47:AQ49"/>
    <mergeCell ref="AR47:AR49"/>
    <mergeCell ref="AS47:AS49"/>
    <mergeCell ref="AF52:AF54"/>
    <mergeCell ref="Z54:AB54"/>
    <mergeCell ref="AG52:AG54"/>
    <mergeCell ref="AH52:AH54"/>
    <mergeCell ref="AI52:AI54"/>
    <mergeCell ref="AN52:AN54"/>
    <mergeCell ref="AO52:AO54"/>
    <mergeCell ref="AP52:AP54"/>
    <mergeCell ref="AK54:AM54"/>
    <mergeCell ref="AQ52:AQ54"/>
    <mergeCell ref="AR52:AR54"/>
    <mergeCell ref="AS52:AS54"/>
    <mergeCell ref="AC47:AC49"/>
    <mergeCell ref="AD47:AD49"/>
    <mergeCell ref="AC59:AC60"/>
    <mergeCell ref="AD59:AD60"/>
    <mergeCell ref="AE59:AE60"/>
    <mergeCell ref="AK61:AM62"/>
    <mergeCell ref="AN61:AN62"/>
    <mergeCell ref="AT52:AT54"/>
    <mergeCell ref="C53:E53"/>
    <mergeCell ref="N53:P53"/>
    <mergeCell ref="Z53:AB53"/>
    <mergeCell ref="AK53:AM53"/>
    <mergeCell ref="C54:E54"/>
    <mergeCell ref="N54:P54"/>
    <mergeCell ref="F52:F54"/>
    <mergeCell ref="G52:G54"/>
    <mergeCell ref="H52:H54"/>
    <mergeCell ref="I52:I54"/>
    <mergeCell ref="J52:J54"/>
    <mergeCell ref="K52:K54"/>
    <mergeCell ref="L52:L54"/>
    <mergeCell ref="Q52:Q54"/>
    <mergeCell ref="R52:R54"/>
    <mergeCell ref="S52:S54"/>
    <mergeCell ref="T52:T54"/>
    <mergeCell ref="U52:U54"/>
    <mergeCell ref="V52:V54"/>
    <mergeCell ref="W52:W54"/>
    <mergeCell ref="AC52:AC54"/>
    <mergeCell ref="AD52:AD54"/>
    <mergeCell ref="AE52:AE54"/>
    <mergeCell ref="AO61:AO62"/>
    <mergeCell ref="AP61:AP62"/>
    <mergeCell ref="AT80:AT82"/>
    <mergeCell ref="C81:E81"/>
    <mergeCell ref="N81:P81"/>
    <mergeCell ref="Z81:AB81"/>
    <mergeCell ref="AK81:AM81"/>
    <mergeCell ref="C58:E58"/>
    <mergeCell ref="N58:P58"/>
    <mergeCell ref="Z58:AB58"/>
    <mergeCell ref="AK58:AM58"/>
    <mergeCell ref="C59:E60"/>
    <mergeCell ref="F59:F60"/>
    <mergeCell ref="G59:G60"/>
    <mergeCell ref="H59:H60"/>
    <mergeCell ref="N59:P60"/>
    <mergeCell ref="Q59:Q60"/>
    <mergeCell ref="AO59:AO60"/>
    <mergeCell ref="AP59:AP60"/>
    <mergeCell ref="C61:E62"/>
    <mergeCell ref="F61:F62"/>
    <mergeCell ref="G61:G62"/>
    <mergeCell ref="H61:H62"/>
    <mergeCell ref="N61:P62"/>
    <mergeCell ref="Q61:Q62"/>
    <mergeCell ref="R59:R60"/>
    <mergeCell ref="S59:S60"/>
    <mergeCell ref="Z61:AB62"/>
    <mergeCell ref="AC61:AC62"/>
    <mergeCell ref="AD61:AD62"/>
    <mergeCell ref="AE61:AE62"/>
    <mergeCell ref="AK59:AM60"/>
    <mergeCell ref="AN59:AN60"/>
    <mergeCell ref="Z59:AB60"/>
    <mergeCell ref="C68:L68"/>
    <mergeCell ref="N68:W68"/>
    <mergeCell ref="Z68:AI68"/>
    <mergeCell ref="AK68:AT68"/>
    <mergeCell ref="R61:R62"/>
    <mergeCell ref="S61:S62"/>
    <mergeCell ref="C69:L69"/>
    <mergeCell ref="N69:W69"/>
    <mergeCell ref="Z69:AI69"/>
    <mergeCell ref="AK69:AT69"/>
    <mergeCell ref="C71:L71"/>
    <mergeCell ref="N71:W71"/>
    <mergeCell ref="Z71:AI71"/>
    <mergeCell ref="AK71:AT71"/>
    <mergeCell ref="F73:G73"/>
    <mergeCell ref="Q73:R73"/>
    <mergeCell ref="AC73:AD73"/>
    <mergeCell ref="AN73:AO73"/>
    <mergeCell ref="C82:E82"/>
    <mergeCell ref="N82:P82"/>
    <mergeCell ref="G76:K76"/>
    <mergeCell ref="R76:V76"/>
    <mergeCell ref="AD76:AH76"/>
    <mergeCell ref="AO76:AS76"/>
    <mergeCell ref="F77:L77"/>
    <mergeCell ref="Q77:W77"/>
    <mergeCell ref="AC77:AI77"/>
    <mergeCell ref="AN77:AT77"/>
    <mergeCell ref="C78:E78"/>
    <mergeCell ref="N78:P78"/>
    <mergeCell ref="Z78:AB78"/>
    <mergeCell ref="AK78:AM78"/>
    <mergeCell ref="F79:L79"/>
    <mergeCell ref="Q79:W79"/>
    <mergeCell ref="AC79:AI79"/>
    <mergeCell ref="AN79:AT79"/>
    <mergeCell ref="F80:F82"/>
    <mergeCell ref="G80:G82"/>
    <mergeCell ref="H80:H82"/>
    <mergeCell ref="I80:I82"/>
    <mergeCell ref="J80:J82"/>
    <mergeCell ref="K80:K82"/>
    <mergeCell ref="L80:L82"/>
    <mergeCell ref="Q80:Q82"/>
    <mergeCell ref="R80:R82"/>
    <mergeCell ref="S80:S82"/>
    <mergeCell ref="T80:T82"/>
    <mergeCell ref="U80:U82"/>
    <mergeCell ref="V80:V82"/>
    <mergeCell ref="W80:W82"/>
    <mergeCell ref="AE80:AE82"/>
    <mergeCell ref="AF80:AF82"/>
    <mergeCell ref="Z82:AB82"/>
    <mergeCell ref="AG80:AG82"/>
    <mergeCell ref="AH80:AH82"/>
    <mergeCell ref="AI80:AI82"/>
    <mergeCell ref="AN80:AN82"/>
    <mergeCell ref="AO80:AO82"/>
    <mergeCell ref="AP80:AP82"/>
    <mergeCell ref="AK82:AM82"/>
    <mergeCell ref="AQ80:AQ82"/>
    <mergeCell ref="AR80:AR82"/>
    <mergeCell ref="AS80:AS82"/>
    <mergeCell ref="AF85:AF87"/>
    <mergeCell ref="Z87:AB87"/>
    <mergeCell ref="AG85:AG87"/>
    <mergeCell ref="AH85:AH87"/>
    <mergeCell ref="AI85:AI87"/>
    <mergeCell ref="AN85:AN87"/>
    <mergeCell ref="AO85:AO87"/>
    <mergeCell ref="AP85:AP87"/>
    <mergeCell ref="AK87:AM87"/>
    <mergeCell ref="AQ85:AQ87"/>
    <mergeCell ref="AR85:AR87"/>
    <mergeCell ref="AS85:AS87"/>
    <mergeCell ref="AC80:AC82"/>
    <mergeCell ref="AD80:AD82"/>
    <mergeCell ref="AT85:AT87"/>
    <mergeCell ref="C86:E86"/>
    <mergeCell ref="N86:P86"/>
    <mergeCell ref="Z86:AB86"/>
    <mergeCell ref="AK86:AM86"/>
    <mergeCell ref="C87:E87"/>
    <mergeCell ref="N87:P87"/>
    <mergeCell ref="F85:F87"/>
    <mergeCell ref="G85:G87"/>
    <mergeCell ref="H85:H87"/>
    <mergeCell ref="I85:I87"/>
    <mergeCell ref="J85:J87"/>
    <mergeCell ref="K85:K87"/>
    <mergeCell ref="L85:L87"/>
    <mergeCell ref="Q85:Q87"/>
    <mergeCell ref="R85:R87"/>
    <mergeCell ref="S85:S87"/>
    <mergeCell ref="T85:T87"/>
    <mergeCell ref="U85:U87"/>
    <mergeCell ref="V85:V87"/>
    <mergeCell ref="W85:W87"/>
    <mergeCell ref="AC85:AC87"/>
    <mergeCell ref="AD85:AD87"/>
    <mergeCell ref="AE85:AE87"/>
    <mergeCell ref="C91:E91"/>
    <mergeCell ref="N91:P91"/>
    <mergeCell ref="Z91:AB91"/>
    <mergeCell ref="AK91:AM91"/>
    <mergeCell ref="C92:E93"/>
    <mergeCell ref="F92:F93"/>
    <mergeCell ref="G92:G93"/>
    <mergeCell ref="H92:H93"/>
    <mergeCell ref="N92:P93"/>
    <mergeCell ref="Q92:Q93"/>
    <mergeCell ref="AO92:AO93"/>
    <mergeCell ref="AP92:AP93"/>
    <mergeCell ref="C94:E95"/>
    <mergeCell ref="F94:F95"/>
    <mergeCell ref="G94:G95"/>
    <mergeCell ref="H94:H95"/>
    <mergeCell ref="N94:P95"/>
    <mergeCell ref="Q94:Q95"/>
    <mergeCell ref="R92:R93"/>
    <mergeCell ref="S92:S93"/>
    <mergeCell ref="Z94:AB95"/>
    <mergeCell ref="AC94:AC95"/>
    <mergeCell ref="AD94:AD95"/>
    <mergeCell ref="AE94:AE95"/>
    <mergeCell ref="AK92:AM93"/>
    <mergeCell ref="AN92:AN93"/>
    <mergeCell ref="Z92:AB93"/>
    <mergeCell ref="AC92:AC93"/>
    <mergeCell ref="AD92:AD93"/>
    <mergeCell ref="AE92:AE93"/>
    <mergeCell ref="AK94:AM95"/>
    <mergeCell ref="AN94:AN95"/>
    <mergeCell ref="AO94:AO95"/>
    <mergeCell ref="AP94:AP95"/>
    <mergeCell ref="C101:L101"/>
    <mergeCell ref="N101:W101"/>
    <mergeCell ref="Z101:AI101"/>
    <mergeCell ref="AK101:AT101"/>
    <mergeCell ref="R94:R95"/>
    <mergeCell ref="S94:S95"/>
    <mergeCell ref="C102:L102"/>
    <mergeCell ref="N102:W102"/>
    <mergeCell ref="Z102:AI102"/>
    <mergeCell ref="AK102:AT102"/>
    <mergeCell ref="C104:L104"/>
    <mergeCell ref="N104:W104"/>
    <mergeCell ref="Z104:AI104"/>
    <mergeCell ref="AK104:AT104"/>
    <mergeCell ref="F106:G106"/>
    <mergeCell ref="Q106:R106"/>
    <mergeCell ref="AC106:AD106"/>
    <mergeCell ref="AN106:AO106"/>
    <mergeCell ref="G109:K109"/>
    <mergeCell ref="R109:V109"/>
    <mergeCell ref="AD109:AH109"/>
    <mergeCell ref="AO109:AS109"/>
    <mergeCell ref="F110:L110"/>
    <mergeCell ref="Q110:W110"/>
    <mergeCell ref="AC110:AI110"/>
    <mergeCell ref="AN110:AT110"/>
    <mergeCell ref="C111:E111"/>
    <mergeCell ref="N111:P111"/>
    <mergeCell ref="Z111:AB111"/>
    <mergeCell ref="AK111:AM111"/>
    <mergeCell ref="F112:L112"/>
    <mergeCell ref="Q112:W112"/>
    <mergeCell ref="AC112:AI112"/>
    <mergeCell ref="AN112:AT112"/>
    <mergeCell ref="F113:F115"/>
    <mergeCell ref="G113:G115"/>
    <mergeCell ref="H113:H115"/>
    <mergeCell ref="I113:I115"/>
    <mergeCell ref="J113:J115"/>
    <mergeCell ref="K113:K115"/>
    <mergeCell ref="L113:L115"/>
    <mergeCell ref="Q113:Q115"/>
    <mergeCell ref="R113:R115"/>
    <mergeCell ref="S113:S115"/>
    <mergeCell ref="T113:T115"/>
    <mergeCell ref="U113:U115"/>
    <mergeCell ref="V113:V115"/>
    <mergeCell ref="W113:W115"/>
    <mergeCell ref="AC113:AC115"/>
    <mergeCell ref="AD113:AD115"/>
    <mergeCell ref="AE113:AE115"/>
    <mergeCell ref="AF113:AF115"/>
    <mergeCell ref="Z115:AB115"/>
    <mergeCell ref="AG113:AG115"/>
    <mergeCell ref="AH113:AH115"/>
    <mergeCell ref="AI113:AI115"/>
    <mergeCell ref="AN113:AN115"/>
    <mergeCell ref="AO113:AO115"/>
    <mergeCell ref="AP113:AP115"/>
    <mergeCell ref="AK115:AM115"/>
    <mergeCell ref="AQ113:AQ115"/>
    <mergeCell ref="AR113:AR115"/>
    <mergeCell ref="AS113:AS115"/>
    <mergeCell ref="AT113:AT115"/>
    <mergeCell ref="C114:E114"/>
    <mergeCell ref="N114:P114"/>
    <mergeCell ref="Z114:AB114"/>
    <mergeCell ref="AK114:AM114"/>
    <mergeCell ref="C115:E115"/>
    <mergeCell ref="N115:P115"/>
    <mergeCell ref="N120:P120"/>
    <mergeCell ref="F118:F120"/>
    <mergeCell ref="G118:G120"/>
    <mergeCell ref="H118:H120"/>
    <mergeCell ref="I118:I120"/>
    <mergeCell ref="J118:J120"/>
    <mergeCell ref="K118:K120"/>
    <mergeCell ref="L118:L120"/>
    <mergeCell ref="Q118:Q120"/>
    <mergeCell ref="R118:R120"/>
    <mergeCell ref="S118:S120"/>
    <mergeCell ref="T118:T120"/>
    <mergeCell ref="U118:U120"/>
    <mergeCell ref="V118:V120"/>
    <mergeCell ref="W118:W120"/>
    <mergeCell ref="AC118:AC120"/>
    <mergeCell ref="AD118:AD120"/>
    <mergeCell ref="Z120:AB120"/>
    <mergeCell ref="AR118:AR120"/>
    <mergeCell ref="AS118:AS120"/>
    <mergeCell ref="AT118:AT120"/>
    <mergeCell ref="Z127:AB128"/>
    <mergeCell ref="AC127:AC128"/>
    <mergeCell ref="AD127:AD128"/>
    <mergeCell ref="AE127:AE128"/>
    <mergeCell ref="C124:E124"/>
    <mergeCell ref="N124:P124"/>
    <mergeCell ref="Z124:AB124"/>
    <mergeCell ref="AK124:AM124"/>
    <mergeCell ref="C125:E126"/>
    <mergeCell ref="F125:F126"/>
    <mergeCell ref="G125:G126"/>
    <mergeCell ref="H125:H126"/>
    <mergeCell ref="N125:P126"/>
    <mergeCell ref="Q125:Q126"/>
    <mergeCell ref="AO125:AO126"/>
    <mergeCell ref="AP125:AP126"/>
    <mergeCell ref="C127:E128"/>
    <mergeCell ref="F127:F128"/>
    <mergeCell ref="G127:G128"/>
    <mergeCell ref="H127:H128"/>
    <mergeCell ref="N127:P128"/>
    <mergeCell ref="Q127:Q128"/>
    <mergeCell ref="R125:R126"/>
    <mergeCell ref="S125:S126"/>
    <mergeCell ref="C119:E119"/>
    <mergeCell ref="N119:P119"/>
    <mergeCell ref="Z119:AB119"/>
    <mergeCell ref="AK119:AM119"/>
    <mergeCell ref="C120:E120"/>
    <mergeCell ref="AK125:AM126"/>
    <mergeCell ref="AN125:AN126"/>
    <mergeCell ref="Z125:AB126"/>
    <mergeCell ref="AC125:AC126"/>
    <mergeCell ref="AD125:AD126"/>
    <mergeCell ref="AE125:AE126"/>
    <mergeCell ref="AK127:AM128"/>
    <mergeCell ref="AN127:AN128"/>
    <mergeCell ref="AO127:AO128"/>
    <mergeCell ref="AP127:AP128"/>
    <mergeCell ref="R127:R128"/>
    <mergeCell ref="S127:S128"/>
    <mergeCell ref="AN118:AN120"/>
    <mergeCell ref="AO118:AO120"/>
    <mergeCell ref="AP118:AP120"/>
    <mergeCell ref="AK120:AM120"/>
    <mergeCell ref="AQ118:AQ120"/>
    <mergeCell ref="AE118:AE120"/>
    <mergeCell ref="AF118:AF120"/>
    <mergeCell ref="AG118:AG120"/>
    <mergeCell ref="AH118:AH120"/>
    <mergeCell ref="AI118:AI120"/>
  </mergeCells>
  <printOptions horizontalCentered="1" verticalCentered="1"/>
  <pageMargins left="0.31496062992125984" right="0.31496062992125984" top="0.35433070866141736" bottom="0.35433070866141736" header="0.31496062992125984" footer="0.31496062992125984"/>
  <pageSetup paperSize="9" scale="6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Notice</vt:lpstr>
      <vt:lpstr>Prépa</vt:lpstr>
      <vt:lpstr>Liste</vt:lpstr>
      <vt:lpstr>Poules</vt:lpstr>
      <vt:lpstr>GROUPE A</vt:lpstr>
      <vt:lpstr>GROUPE B</vt:lpstr>
      <vt:lpstr>Classement</vt:lpstr>
      <vt:lpstr>F_Parties</vt:lpstr>
      <vt:lpstr>Classement!Zone_d_impression</vt:lpstr>
      <vt:lpstr>F_Parties!Zone_d_impression</vt:lpstr>
      <vt:lpstr>'GROUPE A'!Zone_d_impression</vt:lpstr>
      <vt:lpstr>'GROUPE B'!Zone_d_impression</vt:lpstr>
      <vt:lpstr>Liste!Zone_d_impression</vt:lpstr>
      <vt:lpstr>Notice!Zone_d_impression</vt:lpstr>
      <vt:lpstr>Poules!Zone_d_impression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4S TOURS</cp:lastModifiedBy>
  <cp:lastPrinted>2017-10-26T12:18:18Z</cp:lastPrinted>
  <dcterms:created xsi:type="dcterms:W3CDTF">2015-09-06T16:22:35Z</dcterms:created>
  <dcterms:modified xsi:type="dcterms:W3CDTF">2018-02-10T17:45:21Z</dcterms:modified>
</cp:coreProperties>
</file>